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Z:\2026 FERC Rate Case TO2026\12-Dec 1 Annual Informational Update\Workpapers\"/>
    </mc:Choice>
  </mc:AlternateContent>
  <xr:revisionPtr revIDLastSave="0" documentId="13_ncr:1_{909E758E-E32D-4AB2-94F0-EB9EA35BADD5}" xr6:coauthVersionLast="47" xr6:coauthVersionMax="47" xr10:uidLastSave="{00000000-0000-0000-0000-000000000000}"/>
  <bookViews>
    <workbookView xWindow="-110" yWindow="-110" windowWidth="19420" windowHeight="10300" tabRatio="948" xr2:uid="{00000000-000D-0000-FFFF-FFFF00000000}"/>
  </bookViews>
  <sheets>
    <sheet name="Trans Plant-Rsrve Act" sheetId="3" r:id="rId1"/>
    <sheet name="2024 ISO Study with Inc Plant" sheetId="19" r:id="rId2"/>
    <sheet name="2023 ISO Study with Inc Plant" sheetId="18" r:id="rId3"/>
    <sheet name="Accum Depr Calc" sheetId="6" r:id="rId4"/>
    <sheet name="Reserve Recon to FF1" sheetId="7" r:id="rId5"/>
    <sheet name="General &amp; Intangible Reserve" sheetId="8" r:id="rId6"/>
  </sheets>
  <definedNames>
    <definedName name="_Fill" localSheetId="2" hidden="1">#REF!</definedName>
    <definedName name="_Fill" localSheetId="3" hidden="1">#REF!</definedName>
    <definedName name="_Fill" hidden="1">#REF!</definedName>
    <definedName name="_Key2" localSheetId="2" hidden="1">#REF!</definedName>
    <definedName name="_Key2" localSheetId="1" hidden="1">#REF!</definedName>
    <definedName name="_Key2" localSheetId="3" hidden="1">#REF!</definedName>
    <definedName name="_Key2" localSheetId="4" hidden="1">#REF!</definedName>
    <definedName name="_Key2" hidden="1">#REF!</definedName>
    <definedName name="_Order1" hidden="1">255</definedName>
    <definedName name="_Order2" hidden="1">255</definedName>
    <definedName name="_RWIPMethod">#REF!</definedName>
    <definedName name="lookup" localSheetId="2">#REF!</definedName>
    <definedName name="lookup">#REF!</definedName>
    <definedName name="_xlnm.Print_Area" localSheetId="2">'2023 ISO Study with Inc Plant'!$A$1:$E$40</definedName>
    <definedName name="_xlnm.Print_Area" localSheetId="1">'2024 ISO Study with Inc Plant'!$A$1:$H$40</definedName>
    <definedName name="_xlnm.Print_Area" localSheetId="3">'Accum Depr Calc'!$A$1:$N$38</definedName>
    <definedName name="_xlnm.Print_Area" localSheetId="5">'General &amp; Intangible Reserve'!$A$1:$F$8</definedName>
    <definedName name="_xlnm.Print_Area" localSheetId="4">'Reserve Recon to FF1'!$A$1:$F$26</definedName>
    <definedName name="_xlnm.Print_Area" localSheetId="0">'Trans Plant-Rsrve Act'!$B$2:$M$45</definedName>
    <definedName name="Reference_2" localSheetId="4" hidden="1">{#N/A,#N/A,FALSE,"AD PG 1 OF 2";#N/A,#N/A,FALSE,"AD PG 2 OF 2"}</definedName>
    <definedName name="Reference_2" hidden="1">{#N/A,#N/A,FALSE,"AD PG 1 OF 2";#N/A,#N/A,FALSE,"AD PG 2 OF 2"}</definedName>
    <definedName name="Test" localSheetId="4" hidden="1">{#N/A,#N/A,FALSE,"AD PG 1 OF 2";#N/A,#N/A,FALSE,"AD PG 2 OF 2"}</definedName>
    <definedName name="Test" hidden="1">{#N/A,#N/A,FALSE,"AD PG 1 OF 2";#N/A,#N/A,FALSE,"AD PG 2 OF 2"}</definedName>
    <definedName name="wrn.Statement._.AD." localSheetId="4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4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4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4" hidden="1">{#N/A,#N/A,FALSE,"AD PG 1 OF 2";#N/A,#N/A,FALSE,"AD PG 2 OF 2"}</definedName>
    <definedName name="wrn.statement._.AD3." hidden="1">{#N/A,#N/A,FALSE,"AD PG 1 OF 2";#N/A,#N/A,FALSE,"AD PG 2 OF 2"}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" i="19" l="1"/>
  <c r="F23" i="19"/>
  <c r="F25" i="19" l="1"/>
  <c r="F40" i="19" s="1"/>
  <c r="B36" i="19" l="1"/>
  <c r="B38" i="19" s="1"/>
  <c r="B29" i="19"/>
  <c r="B23" i="19"/>
  <c r="G21" i="19"/>
  <c r="B14" i="19"/>
  <c r="G19" i="19" l="1"/>
  <c r="G22" i="19"/>
  <c r="B25" i="19"/>
  <c r="B40" i="19" s="1"/>
  <c r="C36" i="19"/>
  <c r="C38" i="19" s="1"/>
  <c r="D36" i="19"/>
  <c r="G36" i="19" s="1"/>
  <c r="G34" i="19"/>
  <c r="G35" i="19"/>
  <c r="G12" i="19"/>
  <c r="G13" i="19"/>
  <c r="C14" i="19"/>
  <c r="G9" i="19"/>
  <c r="G31" i="19"/>
  <c r="D14" i="19"/>
  <c r="G14" i="19" s="1"/>
  <c r="G17" i="19"/>
  <c r="G18" i="19"/>
  <c r="G20" i="19"/>
  <c r="C23" i="19"/>
  <c r="D23" i="19"/>
  <c r="G23" i="19" s="1"/>
  <c r="G33" i="19"/>
  <c r="D38" i="19" l="1"/>
  <c r="C25" i="19"/>
  <c r="C40" i="19" s="1"/>
  <c r="G38" i="19"/>
  <c r="D25" i="19"/>
  <c r="G25" i="19" s="1"/>
  <c r="D40" i="19"/>
  <c r="G40" i="19" l="1"/>
  <c r="F25" i="18"/>
  <c r="F40" i="18" s="1"/>
  <c r="F23" i="18"/>
  <c r="F14" i="18"/>
  <c r="B36" i="18"/>
  <c r="B38" i="18" s="1"/>
  <c r="B29" i="18"/>
  <c r="B23" i="18"/>
  <c r="B14" i="18"/>
  <c r="G9" i="18"/>
  <c r="G13" i="18" l="1"/>
  <c r="G20" i="18"/>
  <c r="G21" i="18"/>
  <c r="G12" i="18"/>
  <c r="E18" i="18"/>
  <c r="G22" i="18"/>
  <c r="G17" i="18"/>
  <c r="G19" i="18"/>
  <c r="G18" i="18"/>
  <c r="D36" i="18"/>
  <c r="C14" i="18"/>
  <c r="E35" i="18"/>
  <c r="E13" i="18"/>
  <c r="E21" i="18"/>
  <c r="B25" i="18"/>
  <c r="D23" i="18"/>
  <c r="E22" i="18"/>
  <c r="E12" i="18"/>
  <c r="B40" i="18"/>
  <c r="D38" i="18"/>
  <c r="C23" i="18"/>
  <c r="C36" i="18"/>
  <c r="E33" i="18"/>
  <c r="E17" i="18"/>
  <c r="E34" i="18"/>
  <c r="D14" i="18"/>
  <c r="E19" i="18"/>
  <c r="E20" i="18"/>
  <c r="E9" i="18"/>
  <c r="E31" i="18"/>
  <c r="C25" i="18" l="1"/>
  <c r="E36" i="18"/>
  <c r="G14" i="18"/>
  <c r="E23" i="18"/>
  <c r="G23" i="18"/>
  <c r="D25" i="18"/>
  <c r="G25" i="18" s="1"/>
  <c r="E14" i="18"/>
  <c r="C38" i="18"/>
  <c r="E38" i="18" s="1"/>
  <c r="E25" i="18"/>
  <c r="D40" i="18"/>
  <c r="C40" i="18" l="1"/>
  <c r="G40" i="18" s="1"/>
  <c r="E40" i="18" l="1"/>
  <c r="C11" i="7" l="1"/>
  <c r="D11" i="7"/>
  <c r="C10" i="7"/>
  <c r="C9" i="7" l="1"/>
  <c r="D25" i="7"/>
  <c r="C25" i="7"/>
  <c r="C8" i="3" l="1"/>
  <c r="C9" i="3" s="1"/>
  <c r="C10" i="3" s="1"/>
  <c r="C11" i="3" s="1"/>
  <c r="C12" i="3" s="1"/>
  <c r="C13" i="3" s="1"/>
  <c r="C14" i="3" s="1"/>
  <c r="C15" i="3" s="1"/>
  <c r="C16" i="3" s="1"/>
  <c r="C17" i="3" s="1"/>
  <c r="C18" i="3" s="1"/>
  <c r="C19" i="3" s="1"/>
  <c r="C28" i="6" l="1"/>
  <c r="D17" i="6" l="1"/>
  <c r="D7" i="8" l="1"/>
  <c r="D12" i="7" l="1"/>
  <c r="D10" i="7"/>
  <c r="D9" i="7"/>
  <c r="D13" i="7" l="1"/>
  <c r="G18" i="6"/>
  <c r="I17" i="6"/>
  <c r="K17" i="6" l="1"/>
  <c r="L17" i="6"/>
  <c r="H18" i="6"/>
  <c r="J18" i="6"/>
  <c r="G17" i="6"/>
  <c r="K18" i="6"/>
  <c r="F17" i="6"/>
  <c r="M10" i="6"/>
  <c r="H17" i="6"/>
  <c r="L18" i="6"/>
  <c r="J17" i="6"/>
  <c r="F18" i="6"/>
  <c r="E17" i="6"/>
  <c r="I18" i="6"/>
  <c r="E18" i="6"/>
  <c r="H19" i="6" l="1"/>
  <c r="H20" i="6" s="1"/>
  <c r="L19" i="6"/>
  <c r="L20" i="6" s="1"/>
  <c r="K19" i="6"/>
  <c r="K20" i="6" s="1"/>
  <c r="G19" i="6"/>
  <c r="G20" i="6" s="1"/>
  <c r="M17" i="6"/>
  <c r="D19" i="6"/>
  <c r="M12" i="6"/>
  <c r="I19" i="6"/>
  <c r="I20" i="6" s="1"/>
  <c r="F19" i="6"/>
  <c r="F20" i="6" s="1"/>
  <c r="E19" i="6"/>
  <c r="E20" i="6" s="1"/>
  <c r="M9" i="6"/>
  <c r="D18" i="6"/>
  <c r="M18" i="6" s="1"/>
  <c r="J19" i="6"/>
  <c r="J20" i="6" s="1"/>
  <c r="D20" i="6" l="1"/>
  <c r="M11" i="6"/>
  <c r="M19" i="6" l="1"/>
  <c r="M20" i="6"/>
  <c r="G34" i="6" l="1"/>
  <c r="G35" i="6" l="1"/>
  <c r="C12" i="7" l="1"/>
  <c r="C13" i="7" s="1"/>
  <c r="D6" i="8" l="1"/>
  <c r="D18" i="7"/>
  <c r="C18" i="7"/>
  <c r="K35" i="6"/>
  <c r="L34" i="6"/>
  <c r="C35" i="3"/>
  <c r="C40" i="3" s="1"/>
  <c r="C45" i="3" s="1"/>
  <c r="C34" i="3"/>
  <c r="C33" i="3"/>
  <c r="C32" i="3"/>
  <c r="C31" i="3"/>
  <c r="C30" i="3"/>
  <c r="C29" i="3"/>
  <c r="C28" i="3"/>
  <c r="C27" i="3"/>
  <c r="C26" i="3"/>
  <c r="C25" i="3"/>
  <c r="C24" i="3"/>
  <c r="C23" i="3"/>
  <c r="C39" i="3" s="1"/>
  <c r="C44" i="3" s="1"/>
  <c r="J34" i="6" l="1"/>
  <c r="F35" i="6"/>
  <c r="I35" i="6"/>
  <c r="E34" i="6"/>
  <c r="H34" i="6"/>
  <c r="L35" i="6"/>
  <c r="I34" i="6"/>
  <c r="E35" i="6"/>
  <c r="F34" i="6"/>
  <c r="K34" i="6"/>
  <c r="H35" i="6"/>
  <c r="J35" i="6"/>
  <c r="D34" i="6" l="1"/>
  <c r="M34" i="6" s="1"/>
  <c r="J36" i="6"/>
  <c r="J37" i="6" s="1"/>
  <c r="D35" i="6"/>
  <c r="M35" i="6" s="1"/>
  <c r="I36" i="6"/>
  <c r="I37" i="6" s="1"/>
  <c r="K36" i="6"/>
  <c r="K37" i="6" s="1"/>
  <c r="M27" i="6"/>
  <c r="M26" i="6"/>
  <c r="L36" i="6"/>
  <c r="L37" i="6" s="1"/>
  <c r="H36" i="6"/>
  <c r="H37" i="6" s="1"/>
  <c r="F36" i="6"/>
  <c r="F37" i="6" s="1"/>
  <c r="M29" i="6"/>
  <c r="E36" i="6"/>
  <c r="E37" i="6" s="1"/>
  <c r="G36" i="6"/>
  <c r="G37" i="6" s="1"/>
  <c r="M28" i="6" l="1"/>
  <c r="D36" i="6"/>
  <c r="M36" i="6" l="1"/>
  <c r="D37" i="6"/>
  <c r="M37" i="6" s="1"/>
</calcChain>
</file>

<file path=xl/sharedStrings.xml><?xml version="1.0" encoding="utf-8"?>
<sst xmlns="http://schemas.openxmlformats.org/spreadsheetml/2006/main" count="118" uniqueCount="63">
  <si>
    <t>Total</t>
  </si>
  <si>
    <t>General</t>
  </si>
  <si>
    <t>Intangible</t>
  </si>
  <si>
    <t>Southern California Edison</t>
  </si>
  <si>
    <t>Total Transmission Plant &amp; Reserve Balances</t>
  </si>
  <si>
    <t>Total Plant</t>
  </si>
  <si>
    <t>Incentive Plant</t>
  </si>
  <si>
    <t>ISO Plant</t>
  </si>
  <si>
    <t>ISO Reserve</t>
  </si>
  <si>
    <t>SOUTHERN CALIFORNIA EDISON COMPANY</t>
  </si>
  <si>
    <t>$</t>
  </si>
  <si>
    <t>Transmission</t>
  </si>
  <si>
    <t>Total Plant
FERC Form 1</t>
  </si>
  <si>
    <t>Total
Plant</t>
  </si>
  <si>
    <t>ISO
Plant</t>
  </si>
  <si>
    <t>ISO %
of Total</t>
  </si>
  <si>
    <t xml:space="preserve">Incentive Plant </t>
  </si>
  <si>
    <t>ISO %
Net of Incentive Plant</t>
  </si>
  <si>
    <t>Total Substation</t>
  </si>
  <si>
    <t>Lines</t>
  </si>
  <si>
    <t>Total Lines</t>
  </si>
  <si>
    <t>Total Transmission</t>
  </si>
  <si>
    <t>Distribution</t>
  </si>
  <si>
    <t>Land:</t>
  </si>
  <si>
    <t>Structures:</t>
  </si>
  <si>
    <t>Total Structures</t>
  </si>
  <si>
    <t>Total Transmission &amp; Distribution</t>
  </si>
  <si>
    <t>BOY/EOY ISO Transmission Accumulated Depreciation</t>
  </si>
  <si>
    <t>Total Company</t>
  </si>
  <si>
    <t>Incentive Reserve</t>
  </si>
  <si>
    <t xml:space="preserve">FERC Rate Differential </t>
  </si>
  <si>
    <t>Other</t>
  </si>
  <si>
    <t>Total Company Reserve</t>
  </si>
  <si>
    <t>Net of Incentive ISO %</t>
  </si>
  <si>
    <t>FERC Rate Differential</t>
  </si>
  <si>
    <t>Total ISO Reserve</t>
  </si>
  <si>
    <t xml:space="preserve">Accumulated Depreciation </t>
  </si>
  <si>
    <t>Reconciliation to FF1</t>
  </si>
  <si>
    <t>FF1 Page 219</t>
  </si>
  <si>
    <t>Net Reg Asset</t>
  </si>
  <si>
    <t>ARO</t>
  </si>
  <si>
    <t>RWIP Allocation</t>
  </si>
  <si>
    <t>Adj. Transmission Balance</t>
  </si>
  <si>
    <t>Reconciling Items</t>
  </si>
  <si>
    <t>SONGS</t>
  </si>
  <si>
    <t>Mohave</t>
  </si>
  <si>
    <t>PV Sunk NBV</t>
  </si>
  <si>
    <t>RWIP (108.9) compared to TO</t>
  </si>
  <si>
    <t>General and Intangible Reserve Summary</t>
  </si>
  <si>
    <t>FF1 Reference</t>
  </si>
  <si>
    <t xml:space="preserve">FF1 219.28c and FF1 200.21c for previous year </t>
  </si>
  <si>
    <t>FF1 219.28c and FF1 200.21c</t>
  </si>
  <si>
    <t>FF1 219A pg. 219 Worksheet add 108.520 +108.521</t>
  </si>
  <si>
    <t>FF1 219A pg. 219 Worksheet Transmission PV Sunk NBV</t>
  </si>
  <si>
    <t>Land (Substation and Line)</t>
  </si>
  <si>
    <t>Substation</t>
  </si>
  <si>
    <t>Total Distribution</t>
  </si>
  <si>
    <t>Electric Lease to Others</t>
  </si>
  <si>
    <t>FF1 219.25e</t>
  </si>
  <si>
    <t>Transmission &amp; Distribution ISO Facilities Study</t>
  </si>
  <si>
    <t>12-31-2023 Facilities</t>
  </si>
  <si>
    <t>12-31-2024 Facilities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</si>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</sst>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[$-409]mmm\-yy;@"/>
    <numFmt numFmtId="167" formatCode="###,000"/>
    <numFmt numFmtId="168" formatCode="_(&quot;$&quot;* #,##0.00_);_(&quot;$&quot;* \(#,##0.00\);_(&quot;$&quot;* &quot;-&quot;_);_(@_)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  <font>
      <sz val="10"/>
      <name val="Arial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sz val="12"/>
      <color theme="1"/>
      <name val="Calibri"/>
      <family val="2"/>
    </font>
    <font>
      <sz val="8"/>
      <color theme="1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FF0000"/>
      <name val="Arial"/>
      <family val="2"/>
    </font>
    <font>
      <sz val="11"/>
      <color indexed="8"/>
      <name val="Calibri"/>
      <family val="2"/>
    </font>
    <font>
      <sz val="10"/>
      <color rgb="FF0000FF"/>
      <name val="Calibri"/>
      <family val="2"/>
    </font>
    <font>
      <sz val="10"/>
      <color rgb="FF00800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64">
    <xf numFmtId="0" fontId="0" fillId="0" borderId="0"/>
    <xf numFmtId="0" fontId="7" fillId="0" borderId="0"/>
    <xf numFmtId="0" fontId="4" fillId="0" borderId="0"/>
    <xf numFmtId="43" fontId="7" fillId="0" borderId="0" applyFont="0" applyFill="0" applyBorder="0" applyAlignment="0" applyProtection="0"/>
    <xf numFmtId="0" fontId="7" fillId="0" borderId="0"/>
    <xf numFmtId="0" fontId="3" fillId="0" borderId="0"/>
    <xf numFmtId="0" fontId="3" fillId="2" borderId="1" applyNumberFormat="0" applyFont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2" borderId="1" applyNumberFormat="0" applyFont="0" applyAlignment="0" applyProtection="0"/>
    <xf numFmtId="41" fontId="3" fillId="0" borderId="0" applyFont="0" applyFill="0" applyBorder="0" applyAlignment="0" applyProtection="0"/>
    <xf numFmtId="0" fontId="10" fillId="3" borderId="12" applyNumberFormat="0" applyAlignment="0" applyProtection="0">
      <alignment horizontal="left" vertical="center" indent="1"/>
    </xf>
    <xf numFmtId="167" fontId="11" fillId="0" borderId="13" applyNumberFormat="0" applyProtection="0">
      <alignment horizontal="right" vertical="center"/>
    </xf>
    <xf numFmtId="167" fontId="10" fillId="0" borderId="14" applyNumberFormat="0" applyProtection="0">
      <alignment horizontal="right" vertical="center"/>
    </xf>
    <xf numFmtId="0" fontId="12" fillId="4" borderId="14" applyNumberFormat="0" applyAlignment="0">
      <alignment horizontal="left" vertical="center" indent="1"/>
      <protection locked="0"/>
    </xf>
    <xf numFmtId="0" fontId="12" fillId="5" borderId="14" applyNumberFormat="0" applyAlignment="0" applyProtection="0">
      <alignment horizontal="left" vertical="center" indent="1"/>
    </xf>
    <xf numFmtId="167" fontId="11" fillId="6" borderId="13" applyNumberFormat="0" applyBorder="0">
      <alignment horizontal="right" vertical="center"/>
      <protection locked="0"/>
    </xf>
    <xf numFmtId="0" fontId="12" fillId="4" borderId="14" applyNumberFormat="0" applyAlignment="0">
      <alignment horizontal="left" vertical="center" indent="1"/>
      <protection locked="0"/>
    </xf>
    <xf numFmtId="167" fontId="10" fillId="5" borderId="14" applyNumberFormat="0" applyProtection="0">
      <alignment horizontal="right" vertical="center"/>
    </xf>
    <xf numFmtId="167" fontId="10" fillId="6" borderId="14" applyNumberFormat="0" applyBorder="0">
      <alignment horizontal="right" vertical="center"/>
      <protection locked="0"/>
    </xf>
    <xf numFmtId="167" fontId="13" fillId="7" borderId="15" applyNumberFormat="0" applyBorder="0" applyAlignment="0" applyProtection="0">
      <alignment horizontal="right" vertical="center" indent="1"/>
    </xf>
    <xf numFmtId="167" fontId="14" fillId="8" borderId="15" applyNumberFormat="0" applyBorder="0" applyAlignment="0" applyProtection="0">
      <alignment horizontal="right" vertical="center" indent="1"/>
    </xf>
    <xf numFmtId="167" fontId="14" fillId="9" borderId="15" applyNumberFormat="0" applyBorder="0" applyAlignment="0" applyProtection="0">
      <alignment horizontal="right" vertical="center" indent="1"/>
    </xf>
    <xf numFmtId="167" fontId="15" fillId="10" borderId="15" applyNumberFormat="0" applyBorder="0" applyAlignment="0" applyProtection="0">
      <alignment horizontal="right" vertical="center" indent="1"/>
    </xf>
    <xf numFmtId="167" fontId="15" fillId="11" borderId="15" applyNumberFormat="0" applyBorder="0" applyAlignment="0" applyProtection="0">
      <alignment horizontal="right" vertical="center" indent="1"/>
    </xf>
    <xf numFmtId="167" fontId="15" fillId="12" borderId="15" applyNumberFormat="0" applyBorder="0" applyAlignment="0" applyProtection="0">
      <alignment horizontal="right" vertical="center" indent="1"/>
    </xf>
    <xf numFmtId="167" fontId="16" fillId="13" borderId="15" applyNumberFormat="0" applyBorder="0" applyAlignment="0" applyProtection="0">
      <alignment horizontal="right" vertical="center" indent="1"/>
    </xf>
    <xf numFmtId="167" fontId="16" fillId="14" borderId="15" applyNumberFormat="0" applyBorder="0" applyAlignment="0" applyProtection="0">
      <alignment horizontal="right" vertical="center" indent="1"/>
    </xf>
    <xf numFmtId="167" fontId="16" fillId="15" borderId="15" applyNumberFormat="0" applyBorder="0" applyAlignment="0" applyProtection="0">
      <alignment horizontal="right" vertical="center" indent="1"/>
    </xf>
    <xf numFmtId="0" fontId="17" fillId="0" borderId="12" applyNumberFormat="0" applyFont="0" applyFill="0" applyAlignment="0" applyProtection="0"/>
    <xf numFmtId="167" fontId="11" fillId="16" borderId="12" applyNumberFormat="0" applyAlignment="0" applyProtection="0">
      <alignment horizontal="left" vertical="center" indent="1"/>
    </xf>
    <xf numFmtId="0" fontId="10" fillId="3" borderId="14" applyNumberFormat="0" applyAlignment="0" applyProtection="0">
      <alignment horizontal="left" vertical="center" indent="1"/>
    </xf>
    <xf numFmtId="0" fontId="12" fillId="17" borderId="12" applyNumberFormat="0" applyAlignment="0" applyProtection="0">
      <alignment horizontal="left" vertical="center" indent="1"/>
    </xf>
    <xf numFmtId="0" fontId="12" fillId="18" borderId="12" applyNumberFormat="0" applyAlignment="0" applyProtection="0">
      <alignment horizontal="left" vertical="center" indent="1"/>
    </xf>
    <xf numFmtId="0" fontId="12" fillId="19" borderId="12" applyNumberFormat="0" applyAlignment="0" applyProtection="0">
      <alignment horizontal="left" vertical="center" indent="1"/>
    </xf>
    <xf numFmtId="0" fontId="12" fillId="6" borderId="12" applyNumberFormat="0" applyAlignment="0" applyProtection="0">
      <alignment horizontal="left" vertical="center" indent="1"/>
    </xf>
    <xf numFmtId="0" fontId="12" fillId="5" borderId="14" applyNumberFormat="0" applyAlignment="0" applyProtection="0">
      <alignment horizontal="left" vertical="center" indent="1"/>
    </xf>
    <xf numFmtId="0" fontId="18" fillId="0" borderId="16" applyNumberFormat="0" applyFill="0" applyBorder="0" applyAlignment="0" applyProtection="0"/>
    <xf numFmtId="0" fontId="19" fillId="0" borderId="16" applyNumberFormat="0" applyBorder="0" applyAlignment="0" applyProtection="0"/>
    <xf numFmtId="0" fontId="18" fillId="4" borderId="14" applyNumberFormat="0" applyAlignment="0">
      <alignment horizontal="left" vertical="center" indent="1"/>
      <protection locked="0"/>
    </xf>
    <xf numFmtId="0" fontId="18" fillId="4" borderId="14" applyNumberFormat="0" applyAlignment="0">
      <alignment horizontal="left" vertical="center" indent="1"/>
      <protection locked="0"/>
    </xf>
    <xf numFmtId="0" fontId="18" fillId="5" borderId="14" applyNumberFormat="0" applyAlignment="0" applyProtection="0">
      <alignment horizontal="left" vertical="center" indent="1"/>
    </xf>
    <xf numFmtId="167" fontId="20" fillId="5" borderId="14" applyNumberFormat="0" applyProtection="0">
      <alignment horizontal="right" vertical="center"/>
    </xf>
    <xf numFmtId="167" fontId="21" fillId="6" borderId="13" applyNumberFormat="0" applyBorder="0">
      <alignment horizontal="right" vertical="center"/>
      <protection locked="0"/>
    </xf>
    <xf numFmtId="167" fontId="20" fillId="6" borderId="14" applyNumberFormat="0" applyBorder="0">
      <alignment horizontal="right" vertical="center"/>
      <protection locked="0"/>
    </xf>
    <xf numFmtId="167" fontId="11" fillId="0" borderId="13" applyNumberFormat="0" applyFill="0" applyBorder="0" applyAlignment="0" applyProtection="0">
      <alignment horizontal="right" vertical="center"/>
    </xf>
    <xf numFmtId="167" fontId="11" fillId="0" borderId="13" applyNumberFormat="0" applyFill="0" applyBorder="0" applyAlignment="0" applyProtection="0">
      <alignment horizontal="right" vertical="center"/>
    </xf>
    <xf numFmtId="0" fontId="17" fillId="0" borderId="17" applyNumberFormat="0" applyFont="0" applyFill="0" applyAlignment="0" applyProtection="0"/>
    <xf numFmtId="0" fontId="2" fillId="0" borderId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43" fontId="30" fillId="0" borderId="0" applyFont="0" applyFill="0" applyBorder="0" applyAlignment="0" applyProtection="0"/>
  </cellStyleXfs>
  <cellXfs count="162">
    <xf numFmtId="0" fontId="0" fillId="0" borderId="0" xfId="0"/>
    <xf numFmtId="0" fontId="6" fillId="0" borderId="0" xfId="5" applyFont="1"/>
    <xf numFmtId="0" fontId="7" fillId="0" borderId="0" xfId="5" applyFont="1"/>
    <xf numFmtId="0" fontId="6" fillId="0" borderId="2" xfId="5" applyFont="1" applyBorder="1"/>
    <xf numFmtId="0" fontId="5" fillId="0" borderId="0" xfId="5" applyFont="1"/>
    <xf numFmtId="0" fontId="8" fillId="0" borderId="0" xfId="5" applyFont="1" applyAlignment="1">
      <alignment horizontal="center"/>
    </xf>
    <xf numFmtId="166" fontId="7" fillId="0" borderId="0" xfId="5" applyNumberFormat="1" applyFont="1" applyAlignment="1">
      <alignment horizontal="center"/>
    </xf>
    <xf numFmtId="164" fontId="7" fillId="0" borderId="0" xfId="7" applyNumberFormat="1" applyFont="1"/>
    <xf numFmtId="164" fontId="6" fillId="0" borderId="0" xfId="5" applyNumberFormat="1" applyFont="1"/>
    <xf numFmtId="0" fontId="6" fillId="0" borderId="0" xfId="5" applyFont="1" applyAlignment="1">
      <alignment horizontal="center"/>
    </xf>
    <xf numFmtId="41" fontId="6" fillId="0" borderId="0" xfId="5" applyNumberFormat="1" applyFont="1"/>
    <xf numFmtId="43" fontId="6" fillId="0" borderId="0" xfId="5" applyNumberFormat="1" applyFont="1"/>
    <xf numFmtId="0" fontId="6" fillId="0" borderId="9" xfId="5" applyFont="1" applyBorder="1" applyAlignment="1">
      <alignment horizontal="centerContinuous"/>
    </xf>
    <xf numFmtId="0" fontId="6" fillId="0" borderId="10" xfId="5" applyFont="1" applyBorder="1" applyAlignment="1">
      <alignment horizontal="centerContinuous"/>
    </xf>
    <xf numFmtId="0" fontId="6" fillId="0" borderId="4" xfId="5" applyFont="1" applyBorder="1" applyAlignment="1">
      <alignment horizontal="center"/>
    </xf>
    <xf numFmtId="164" fontId="6" fillId="0" borderId="0" xfId="3" applyNumberFormat="1" applyFont="1"/>
    <xf numFmtId="166" fontId="6" fillId="0" borderId="0" xfId="5" applyNumberFormat="1" applyFont="1"/>
    <xf numFmtId="164" fontId="6" fillId="0" borderId="11" xfId="3" applyNumberFormat="1" applyFont="1" applyBorder="1"/>
    <xf numFmtId="164" fontId="6" fillId="0" borderId="11" xfId="5" applyNumberFormat="1" applyFont="1" applyBorder="1"/>
    <xf numFmtId="0" fontId="6" fillId="0" borderId="0" xfId="5" applyFont="1" applyAlignment="1">
      <alignment horizontal="center" wrapText="1"/>
    </xf>
    <xf numFmtId="41" fontId="7" fillId="0" borderId="0" xfId="11" applyFont="1" applyFill="1" applyBorder="1"/>
    <xf numFmtId="41" fontId="7" fillId="0" borderId="0" xfId="11" applyFont="1" applyBorder="1"/>
    <xf numFmtId="0" fontId="6" fillId="0" borderId="0" xfId="5" applyFont="1" applyAlignment="1">
      <alignment horizontal="left" indent="1"/>
    </xf>
    <xf numFmtId="38" fontId="6" fillId="0" borderId="0" xfId="5" applyNumberFormat="1" applyFont="1"/>
    <xf numFmtId="0" fontId="9" fillId="0" borderId="0" xfId="5" applyFont="1"/>
    <xf numFmtId="0" fontId="6" fillId="0" borderId="0" xfId="5" applyFont="1" applyAlignment="1">
      <alignment horizontal="right"/>
    </xf>
    <xf numFmtId="0" fontId="24" fillId="0" borderId="0" xfId="4" applyFont="1"/>
    <xf numFmtId="0" fontId="26" fillId="0" borderId="0" xfId="4" applyFont="1" applyAlignment="1">
      <alignment horizontal="center" vertical="center"/>
    </xf>
    <xf numFmtId="0" fontId="24" fillId="0" borderId="0" xfId="4" applyFont="1" applyAlignment="1">
      <alignment horizontal="left"/>
    </xf>
    <xf numFmtId="0" fontId="24" fillId="0" borderId="3" xfId="4" applyFont="1" applyBorder="1" applyAlignment="1">
      <alignment horizontal="center" vertical="center"/>
    </xf>
    <xf numFmtId="164" fontId="28" fillId="0" borderId="3" xfId="51" applyNumberFormat="1" applyFont="1" applyBorder="1" applyAlignment="1">
      <alignment horizontal="center" vertical="center" wrapText="1"/>
    </xf>
    <xf numFmtId="0" fontId="28" fillId="0" borderId="3" xfId="4" applyFont="1" applyBorder="1" applyAlignment="1">
      <alignment horizontal="center" vertical="center" wrapText="1"/>
    </xf>
    <xf numFmtId="0" fontId="24" fillId="0" borderId="0" xfId="4" applyFont="1" applyAlignment="1">
      <alignment vertical="center"/>
    </xf>
    <xf numFmtId="0" fontId="28" fillId="0" borderId="0" xfId="53" applyFont="1" applyAlignment="1">
      <alignment horizontal="center" vertical="center" wrapText="1"/>
    </xf>
    <xf numFmtId="0" fontId="28" fillId="0" borderId="0" xfId="4" applyFont="1" applyAlignment="1">
      <alignment horizontal="left"/>
    </xf>
    <xf numFmtId="41" fontId="24" fillId="0" borderId="0" xfId="4" applyNumberFormat="1" applyFont="1"/>
    <xf numFmtId="0" fontId="24" fillId="0" borderId="0" xfId="4" applyFont="1" applyAlignment="1">
      <alignment horizontal="left" indent="2"/>
    </xf>
    <xf numFmtId="5" fontId="24" fillId="0" borderId="5" xfId="51" applyNumberFormat="1" applyFont="1" applyFill="1" applyBorder="1"/>
    <xf numFmtId="41" fontId="24" fillId="0" borderId="5" xfId="51" applyNumberFormat="1" applyFont="1" applyFill="1" applyBorder="1"/>
    <xf numFmtId="41" fontId="24" fillId="0" borderId="0" xfId="51" applyNumberFormat="1" applyFont="1" applyFill="1" applyBorder="1"/>
    <xf numFmtId="41" fontId="24" fillId="0" borderId="0" xfId="51" applyNumberFormat="1" applyFont="1" applyBorder="1"/>
    <xf numFmtId="0" fontId="28" fillId="0" borderId="0" xfId="4" applyFont="1"/>
    <xf numFmtId="0" fontId="28" fillId="0" borderId="0" xfId="4" applyFont="1" applyAlignment="1">
      <alignment horizontal="left" wrapText="1"/>
    </xf>
    <xf numFmtId="0" fontId="24" fillId="0" borderId="0" xfId="4" applyFont="1" applyAlignment="1">
      <alignment horizontal="right" wrapText="1"/>
    </xf>
    <xf numFmtId="0" fontId="28" fillId="0" borderId="6" xfId="4" applyFont="1" applyBorder="1" applyAlignment="1">
      <alignment horizontal="left" vertical="center" wrapText="1"/>
    </xf>
    <xf numFmtId="164" fontId="28" fillId="0" borderId="3" xfId="51" applyNumberFormat="1" applyFont="1" applyFill="1" applyBorder="1" applyAlignment="1">
      <alignment horizontal="center" vertical="center" wrapText="1"/>
    </xf>
    <xf numFmtId="0" fontId="24" fillId="0" borderId="0" xfId="4" applyFont="1" applyAlignment="1">
      <alignment horizontal="left" wrapText="1"/>
    </xf>
    <xf numFmtId="0" fontId="28" fillId="0" borderId="6" xfId="4" applyFont="1" applyBorder="1" applyAlignment="1">
      <alignment vertical="center" wrapText="1"/>
    </xf>
    <xf numFmtId="0" fontId="28" fillId="0" borderId="7" xfId="4" applyFont="1" applyBorder="1" applyAlignment="1">
      <alignment vertical="center" wrapText="1"/>
    </xf>
    <xf numFmtId="42" fontId="24" fillId="0" borderId="0" xfId="4" applyNumberFormat="1" applyFont="1"/>
    <xf numFmtId="5" fontId="24" fillId="0" borderId="0" xfId="4" applyNumberFormat="1" applyFont="1"/>
    <xf numFmtId="7" fontId="24" fillId="0" borderId="0" xfId="4" applyNumberFormat="1" applyFont="1"/>
    <xf numFmtId="168" fontId="24" fillId="0" borderId="0" xfId="4" applyNumberFormat="1" applyFont="1"/>
    <xf numFmtId="165" fontId="24" fillId="0" borderId="0" xfId="52" applyNumberFormat="1" applyFont="1" applyFill="1" applyBorder="1" applyAlignment="1">
      <alignment horizontal="left" indent="3"/>
    </xf>
    <xf numFmtId="0" fontId="27" fillId="0" borderId="0" xfId="4" applyFont="1" applyAlignment="1">
      <alignment horizontal="center"/>
    </xf>
    <xf numFmtId="165" fontId="24" fillId="0" borderId="5" xfId="52" applyNumberFormat="1" applyFont="1" applyFill="1" applyBorder="1" applyAlignment="1">
      <alignment horizontal="left" indent="3"/>
    </xf>
    <xf numFmtId="165" fontId="28" fillId="0" borderId="6" xfId="52" applyNumberFormat="1" applyFont="1" applyFill="1" applyBorder="1" applyAlignment="1">
      <alignment horizontal="center" vertical="center"/>
    </xf>
    <xf numFmtId="10" fontId="28" fillId="0" borderId="7" xfId="52" applyNumberFormat="1" applyFont="1" applyBorder="1" applyAlignment="1">
      <alignment vertical="center"/>
    </xf>
    <xf numFmtId="0" fontId="23" fillId="0" borderId="0" xfId="4" applyFont="1" applyAlignment="1">
      <alignment horizontal="center"/>
    </xf>
    <xf numFmtId="0" fontId="25" fillId="0" borderId="0" xfId="4" applyFont="1" applyAlignment="1">
      <alignment horizontal="center"/>
    </xf>
    <xf numFmtId="0" fontId="24" fillId="0" borderId="0" xfId="4" applyFont="1" applyAlignment="1">
      <alignment horizontal="center"/>
    </xf>
    <xf numFmtId="0" fontId="27" fillId="0" borderId="2" xfId="4" applyFont="1" applyBorder="1" applyAlignment="1">
      <alignment horizontal="center"/>
    </xf>
    <xf numFmtId="164" fontId="6" fillId="0" borderId="0" xfId="5" applyNumberFormat="1" applyFont="1" applyAlignment="1">
      <alignment horizontal="right"/>
    </xf>
    <xf numFmtId="0" fontId="29" fillId="0" borderId="0" xfId="5" applyFont="1"/>
    <xf numFmtId="165" fontId="24" fillId="0" borderId="0" xfId="62" applyNumberFormat="1" applyFont="1"/>
    <xf numFmtId="0" fontId="24" fillId="0" borderId="0" xfId="4" applyFont="1" applyAlignment="1">
      <alignment horizontal="centerContinuous"/>
    </xf>
    <xf numFmtId="164" fontId="28" fillId="0" borderId="3" xfId="63" applyNumberFormat="1" applyFont="1" applyBorder="1" applyAlignment="1">
      <alignment horizontal="center" vertical="center" wrapText="1"/>
    </xf>
    <xf numFmtId="164" fontId="28" fillId="0" borderId="0" xfId="63" applyNumberFormat="1" applyFont="1" applyBorder="1" applyAlignment="1">
      <alignment horizontal="center" vertical="center" wrapText="1"/>
    </xf>
    <xf numFmtId="165" fontId="24" fillId="0" borderId="0" xfId="62" applyNumberFormat="1" applyFont="1" applyAlignment="1">
      <alignment vertical="center"/>
    </xf>
    <xf numFmtId="43" fontId="24" fillId="0" borderId="0" xfId="63" applyFont="1" applyBorder="1" applyAlignment="1">
      <alignment vertical="center"/>
    </xf>
    <xf numFmtId="41" fontId="24" fillId="0" borderId="5" xfId="63" applyNumberFormat="1" applyFont="1" applyFill="1" applyBorder="1"/>
    <xf numFmtId="10" fontId="24" fillId="0" borderId="5" xfId="62" applyNumberFormat="1" applyFont="1" applyBorder="1" applyAlignment="1">
      <alignment horizontal="left" indent="3"/>
    </xf>
    <xf numFmtId="164" fontId="24" fillId="0" borderId="0" xfId="63" applyNumberFormat="1" applyFont="1" applyBorder="1"/>
    <xf numFmtId="165" fontId="24" fillId="0" borderId="0" xfId="62" applyNumberFormat="1" applyFont="1" applyBorder="1"/>
    <xf numFmtId="41" fontId="24" fillId="0" borderId="0" xfId="63" applyNumberFormat="1" applyFont="1" applyFill="1" applyBorder="1"/>
    <xf numFmtId="41" fontId="24" fillId="0" borderId="0" xfId="63" applyNumberFormat="1" applyFont="1" applyBorder="1"/>
    <xf numFmtId="10" fontId="24" fillId="0" borderId="0" xfId="62" applyNumberFormat="1" applyFont="1" applyBorder="1" applyAlignment="1">
      <alignment horizontal="left" indent="3"/>
    </xf>
    <xf numFmtId="41" fontId="24" fillId="0" borderId="5" xfId="63" applyNumberFormat="1" applyFont="1" applyBorder="1"/>
    <xf numFmtId="164" fontId="28" fillId="0" borderId="0" xfId="63" applyNumberFormat="1" applyFont="1" applyBorder="1"/>
    <xf numFmtId="165" fontId="28" fillId="0" borderId="0" xfId="62" applyNumberFormat="1" applyFont="1" applyBorder="1"/>
    <xf numFmtId="38" fontId="24" fillId="0" borderId="0" xfId="63" applyNumberFormat="1" applyFont="1" applyBorder="1"/>
    <xf numFmtId="5" fontId="28" fillId="0" borderId="6" xfId="63" applyNumberFormat="1" applyFont="1" applyBorder="1" applyAlignment="1">
      <alignment vertical="center"/>
    </xf>
    <xf numFmtId="41" fontId="28" fillId="0" borderId="6" xfId="63" applyNumberFormat="1" applyFont="1" applyBorder="1" applyAlignment="1">
      <alignment vertical="center"/>
    </xf>
    <xf numFmtId="10" fontId="28" fillId="0" borderId="6" xfId="62" applyNumberFormat="1" applyFont="1" applyBorder="1" applyAlignment="1">
      <alignment horizontal="center" vertical="center"/>
    </xf>
    <xf numFmtId="10" fontId="28" fillId="0" borderId="0" xfId="62" applyNumberFormat="1" applyFont="1" applyBorder="1"/>
    <xf numFmtId="10" fontId="24" fillId="0" borderId="0" xfId="62" applyNumberFormat="1" applyFont="1" applyBorder="1"/>
    <xf numFmtId="10" fontId="24" fillId="0" borderId="0" xfId="4" applyNumberFormat="1" applyFont="1"/>
    <xf numFmtId="5" fontId="28" fillId="0" borderId="7" xfId="63" applyNumberFormat="1" applyFont="1" applyBorder="1" applyAlignment="1">
      <alignment vertical="center"/>
    </xf>
    <xf numFmtId="10" fontId="28" fillId="0" borderId="7" xfId="62" applyNumberFormat="1" applyFont="1" applyBorder="1" applyAlignment="1">
      <alignment horizontal="center" vertical="center"/>
    </xf>
    <xf numFmtId="43" fontId="24" fillId="0" borderId="0" xfId="63" applyFont="1"/>
    <xf numFmtId="3" fontId="6" fillId="0" borderId="0" xfId="5" applyNumberFormat="1" applyFont="1" applyAlignment="1">
      <alignment horizontal="center" wrapText="1"/>
    </xf>
    <xf numFmtId="41" fontId="31" fillId="0" borderId="0" xfId="63" applyNumberFormat="1" applyFont="1" applyFill="1" applyBorder="1"/>
    <xf numFmtId="41" fontId="32" fillId="0" borderId="0" xfId="63" applyNumberFormat="1" applyFont="1" applyBorder="1"/>
    <xf numFmtId="41" fontId="32" fillId="0" borderId="0" xfId="63" applyNumberFormat="1" applyFont="1" applyFill="1" applyBorder="1"/>
    <xf numFmtId="41" fontId="31" fillId="0" borderId="5" xfId="63" applyNumberFormat="1" applyFont="1" applyFill="1" applyBorder="1"/>
    <xf numFmtId="41" fontId="32" fillId="0" borderId="5" xfId="63" applyNumberFormat="1" applyFont="1" applyBorder="1"/>
    <xf numFmtId="41" fontId="28" fillId="0" borderId="7" xfId="63" applyNumberFormat="1" applyFont="1" applyBorder="1" applyAlignment="1">
      <alignment vertical="center"/>
    </xf>
    <xf numFmtId="41" fontId="31" fillId="0" borderId="0" xfId="63" applyNumberFormat="1" applyFont="1" applyBorder="1"/>
    <xf numFmtId="41" fontId="31" fillId="0" borderId="5" xfId="63" applyNumberFormat="1" applyFont="1" applyBorder="1"/>
    <xf numFmtId="0" fontId="5" fillId="0" borderId="2" xfId="5" applyFont="1" applyBorder="1"/>
    <xf numFmtId="0" fontId="9" fillId="0" borderId="2" xfId="5" applyFont="1" applyBorder="1"/>
    <xf numFmtId="164" fontId="7" fillId="0" borderId="0" xfId="6" applyNumberFormat="1" applyFont="1" applyFill="1" applyBorder="1"/>
    <xf numFmtId="164" fontId="7" fillId="0" borderId="0" xfId="5" applyNumberFormat="1" applyFont="1"/>
    <xf numFmtId="5" fontId="33" fillId="0" borderId="5" xfId="63" applyNumberFormat="1" applyFont="1" applyFill="1" applyBorder="1"/>
    <xf numFmtId="5" fontId="33" fillId="0" borderId="5" xfId="63" applyNumberFormat="1" applyFont="1" applyBorder="1"/>
    <xf numFmtId="41" fontId="33" fillId="0" borderId="0" xfId="63" applyNumberFormat="1" applyFont="1" applyFill="1" applyBorder="1"/>
    <xf numFmtId="41" fontId="33" fillId="0" borderId="0" xfId="63" applyNumberFormat="1" applyFont="1" applyBorder="1"/>
    <xf numFmtId="41" fontId="33" fillId="0" borderId="5" xfId="63" applyNumberFormat="1" applyFont="1" applyFill="1" applyBorder="1"/>
    <xf numFmtId="41" fontId="33" fillId="0" borderId="5" xfId="63" applyNumberFormat="1" applyFont="1" applyBorder="1"/>
    <xf numFmtId="41" fontId="33" fillId="0" borderId="0" xfId="63" applyNumberFormat="1" applyFont="1" applyFill="1" applyBorder="1" applyAlignment="1">
      <alignment vertical="center"/>
    </xf>
    <xf numFmtId="38" fontId="33" fillId="0" borderId="0" xfId="63" applyNumberFormat="1" applyFont="1" applyFill="1" applyBorder="1"/>
    <xf numFmtId="41" fontId="33" fillId="0" borderId="0" xfId="4" applyNumberFormat="1" applyFont="1"/>
    <xf numFmtId="41" fontId="33" fillId="0" borderId="0" xfId="62" applyNumberFormat="1" applyFont="1" applyFill="1"/>
    <xf numFmtId="41" fontId="33" fillId="0" borderId="5" xfId="4" applyNumberFormat="1" applyFont="1" applyBorder="1"/>
    <xf numFmtId="38" fontId="33" fillId="0" borderId="5" xfId="63" applyNumberFormat="1" applyFont="1" applyFill="1" applyBorder="1"/>
    <xf numFmtId="5" fontId="33" fillId="0" borderId="0" xfId="63" applyNumberFormat="1" applyFont="1" applyFill="1" applyBorder="1"/>
    <xf numFmtId="42" fontId="33" fillId="0" borderId="0" xfId="63" applyNumberFormat="1" applyFont="1" applyBorder="1"/>
    <xf numFmtId="0" fontId="33" fillId="0" borderId="0" xfId="4" applyFont="1" applyAlignment="1">
      <alignment horizontal="left" indent="2"/>
    </xf>
    <xf numFmtId="10" fontId="33" fillId="0" borderId="0" xfId="62" applyNumberFormat="1" applyFont="1" applyBorder="1" applyAlignment="1">
      <alignment horizontal="left" indent="3"/>
    </xf>
    <xf numFmtId="0" fontId="34" fillId="0" borderId="0" xfId="4" applyFont="1"/>
    <xf numFmtId="0" fontId="34" fillId="0" borderId="0" xfId="4" applyFont="1" applyAlignment="1">
      <alignment horizontal="left" wrapText="1"/>
    </xf>
    <xf numFmtId="0" fontId="33" fillId="0" borderId="0" xfId="4" applyFont="1" applyAlignment="1">
      <alignment horizontal="left"/>
    </xf>
    <xf numFmtId="0" fontId="34" fillId="0" borderId="0" xfId="4" applyFont="1" applyAlignment="1">
      <alignment horizontal="left"/>
    </xf>
    <xf numFmtId="38" fontId="33" fillId="0" borderId="0" xfId="63" applyNumberFormat="1" applyFont="1" applyBorder="1"/>
    <xf numFmtId="0" fontId="33" fillId="0" borderId="0" xfId="4" applyFont="1" applyAlignment="1">
      <alignment horizontal="right" wrapText="1"/>
    </xf>
    <xf numFmtId="0" fontId="34" fillId="0" borderId="6" xfId="4" applyFont="1" applyBorder="1" applyAlignment="1">
      <alignment horizontal="left" vertical="center" wrapText="1"/>
    </xf>
    <xf numFmtId="5" fontId="34" fillId="0" borderId="6" xfId="63" applyNumberFormat="1" applyFont="1" applyBorder="1" applyAlignment="1">
      <alignment vertical="center"/>
    </xf>
    <xf numFmtId="10" fontId="34" fillId="0" borderId="6" xfId="62" applyNumberFormat="1" applyFont="1" applyBorder="1" applyAlignment="1">
      <alignment horizontal="center" vertical="center"/>
    </xf>
    <xf numFmtId="164" fontId="33" fillId="0" borderId="0" xfId="63" applyNumberFormat="1" applyFont="1" applyBorder="1"/>
    <xf numFmtId="0" fontId="33" fillId="0" borderId="0" xfId="4" applyFont="1"/>
    <xf numFmtId="0" fontId="33" fillId="0" borderId="3" xfId="4" applyFont="1" applyBorder="1" applyAlignment="1">
      <alignment horizontal="center" vertical="center"/>
    </xf>
    <xf numFmtId="164" fontId="34" fillId="0" borderId="3" xfId="63" applyNumberFormat="1" applyFont="1" applyBorder="1" applyAlignment="1">
      <alignment horizontal="center" vertical="center" wrapText="1"/>
    </xf>
    <xf numFmtId="0" fontId="34" fillId="0" borderId="3" xfId="4" applyFont="1" applyBorder="1" applyAlignment="1">
      <alignment horizontal="center" vertical="center" wrapText="1"/>
    </xf>
    <xf numFmtId="0" fontId="33" fillId="0" borderId="0" xfId="4" applyFont="1" applyAlignment="1">
      <alignment horizontal="left" wrapText="1"/>
    </xf>
    <xf numFmtId="0" fontId="34" fillId="0" borderId="6" xfId="4" applyFont="1" applyBorder="1" applyAlignment="1">
      <alignment vertical="center" wrapText="1"/>
    </xf>
    <xf numFmtId="41" fontId="34" fillId="0" borderId="6" xfId="63" applyNumberFormat="1" applyFont="1" applyBorder="1" applyAlignment="1">
      <alignment vertical="center"/>
    </xf>
    <xf numFmtId="10" fontId="33" fillId="0" borderId="5" xfId="62" applyNumberFormat="1" applyFont="1" applyBorder="1" applyAlignment="1">
      <alignment horizontal="center"/>
    </xf>
    <xf numFmtId="10" fontId="33" fillId="0" borderId="0" xfId="62" applyNumberFormat="1" applyFont="1" applyBorder="1" applyAlignment="1">
      <alignment horizontal="center"/>
    </xf>
    <xf numFmtId="166" fontId="5" fillId="0" borderId="8" xfId="5" applyNumberFormat="1" applyFont="1" applyBorder="1" applyAlignment="1">
      <alignment horizontal="centerContinuous"/>
    </xf>
    <xf numFmtId="164" fontId="7" fillId="0" borderId="0" xfId="3" applyNumberFormat="1" applyFont="1" applyFill="1" applyBorder="1"/>
    <xf numFmtId="0" fontId="5" fillId="0" borderId="4" xfId="5" applyFont="1" applyBorder="1" applyAlignment="1">
      <alignment horizontal="center"/>
    </xf>
    <xf numFmtId="164" fontId="7" fillId="0" borderId="5" xfId="5" applyNumberFormat="1" applyFont="1" applyBorder="1"/>
    <xf numFmtId="164" fontId="7" fillId="0" borderId="5" xfId="3" applyNumberFormat="1" applyFont="1" applyFill="1" applyBorder="1"/>
    <xf numFmtId="10" fontId="7" fillId="0" borderId="0" xfId="10" applyNumberFormat="1" applyFont="1" applyFill="1" applyBorder="1"/>
    <xf numFmtId="0" fontId="6" fillId="0" borderId="4" xfId="5" applyFont="1" applyBorder="1"/>
    <xf numFmtId="164" fontId="6" fillId="0" borderId="4" xfId="3" applyNumberFormat="1" applyFont="1" applyBorder="1"/>
    <xf numFmtId="164" fontId="6" fillId="0" borderId="4" xfId="5" applyNumberFormat="1" applyFont="1" applyBorder="1"/>
    <xf numFmtId="41" fontId="5" fillId="0" borderId="4" xfId="5" applyNumberFormat="1" applyFont="1" applyBorder="1" applyAlignment="1">
      <alignment horizontal="center"/>
    </xf>
    <xf numFmtId="164" fontId="7" fillId="0" borderId="4" xfId="10" applyNumberFormat="1" applyFont="1" applyFill="1" applyBorder="1"/>
    <xf numFmtId="0" fontId="6" fillId="0" borderId="4" xfId="5" applyFont="1" applyBorder="1" applyAlignment="1">
      <alignment wrapText="1"/>
    </xf>
    <xf numFmtId="0" fontId="5" fillId="0" borderId="4" xfId="5" applyFont="1" applyBorder="1"/>
    <xf numFmtId="164" fontId="5" fillId="0" borderId="4" xfId="3" applyNumberFormat="1" applyFont="1" applyBorder="1"/>
    <xf numFmtId="164" fontId="7" fillId="0" borderId="4" xfId="7" applyNumberFormat="1" applyFont="1" applyBorder="1"/>
    <xf numFmtId="0" fontId="27" fillId="0" borderId="2" xfId="4" applyFont="1" applyBorder="1" applyAlignment="1">
      <alignment horizontal="center"/>
    </xf>
    <xf numFmtId="0" fontId="23" fillId="0" borderId="0" xfId="4" applyFont="1" applyAlignment="1">
      <alignment horizontal="center"/>
    </xf>
    <xf numFmtId="0" fontId="25" fillId="0" borderId="0" xfId="4" applyFont="1" applyAlignment="1">
      <alignment horizontal="center"/>
    </xf>
    <xf numFmtId="0" fontId="24" fillId="0" borderId="0" xfId="4" applyFont="1" applyAlignment="1">
      <alignment horizontal="center"/>
    </xf>
    <xf numFmtId="0" fontId="35" fillId="0" borderId="2" xfId="4" applyFont="1" applyBorder="1" applyAlignment="1">
      <alignment horizontal="center"/>
    </xf>
    <xf numFmtId="0" fontId="5" fillId="0" borderId="8" xfId="5" applyFont="1" applyBorder="1" applyAlignment="1">
      <alignment horizontal="center"/>
    </xf>
    <xf numFmtId="0" fontId="5" fillId="0" borderId="9" xfId="5" applyFont="1" applyBorder="1" applyAlignment="1">
      <alignment horizontal="center"/>
    </xf>
    <xf numFmtId="0" fontId="5" fillId="0" borderId="10" xfId="5" applyFont="1" applyBorder="1" applyAlignment="1">
      <alignment horizontal="center"/>
    </xf>
    <xf numFmtId="0" fontId="5" fillId="0" borderId="4" xfId="5" applyFont="1" applyBorder="1" applyAlignment="1">
      <alignment horizontal="center"/>
    </xf>
  </cellXfs>
  <cellStyles count="64">
    <cellStyle name="Comma" xfId="51" builtinId="3"/>
    <cellStyle name="Comma [0] 2" xfId="11" xr:uid="{00000000-0005-0000-0000-000000000000}"/>
    <cellStyle name="Comma [0] 2 2" xfId="59" xr:uid="{C1E096AF-7294-44E8-ABD5-BA2D4202C880}"/>
    <cellStyle name="Comma 2" xfId="7" xr:uid="{00000000-0005-0000-0000-000001000000}"/>
    <cellStyle name="Comma 2 2" xfId="50" xr:uid="{21C823C4-065D-420C-B310-2986B9DAB270}"/>
    <cellStyle name="Comma 2 2 2" xfId="3" xr:uid="{00000000-0005-0000-0000-000002000000}"/>
    <cellStyle name="Comma 2 2 3" xfId="61" xr:uid="{A1C1AB13-8329-436C-A436-9E663649387E}"/>
    <cellStyle name="Comma 2 3" xfId="57" xr:uid="{84AEBCFB-B24D-44A8-9CC3-3787C88BEA7C}"/>
    <cellStyle name="Comma 3" xfId="63" xr:uid="{045EC3EE-5AAE-477B-ADCA-2623E8366325}"/>
    <cellStyle name="Normal" xfId="0" builtinId="0"/>
    <cellStyle name="Normal 2" xfId="5" xr:uid="{00000000-0005-0000-0000-000004000000}"/>
    <cellStyle name="Normal 2 2" xfId="49" xr:uid="{29E6FE62-44F1-4BCD-B3C6-EECE42026769}"/>
    <cellStyle name="Normal 2 2 2" xfId="1" xr:uid="{00000000-0005-0000-0000-000005000000}"/>
    <cellStyle name="Normal 2 2 3" xfId="60" xr:uid="{1C355C1E-F3F8-49DF-A947-52AD70686C8D}"/>
    <cellStyle name="Normal 2 3" xfId="55" xr:uid="{5D7E2F53-3EC1-4FF6-871B-49FE04F85852}"/>
    <cellStyle name="Normal 6" xfId="2" xr:uid="{00000000-0005-0000-0000-000006000000}"/>
    <cellStyle name="Normal 6 2" xfId="54" xr:uid="{0B84DAF4-BD44-4F0B-A91C-0465C62D1680}"/>
    <cellStyle name="Normal_2008 ISO Transmission Study test v1" xfId="4" xr:uid="{00000000-0005-0000-0000-000007000000}"/>
    <cellStyle name="Normal_2008 ISO Transmission Study test v1 2" xfId="53" xr:uid="{CEC99035-B5C9-42D3-B4E1-ECC858CA755E}"/>
    <cellStyle name="Note 2" xfId="6" xr:uid="{00000000-0005-0000-0000-000009000000}"/>
    <cellStyle name="Note 2 2" xfId="56" xr:uid="{FEB2A919-B872-46D0-A5CC-04B1C8B87A93}"/>
    <cellStyle name="Note 3" xfId="10" xr:uid="{00000000-0005-0000-0000-00000A000000}"/>
    <cellStyle name="Percent" xfId="52" builtinId="5"/>
    <cellStyle name="Percent 2" xfId="8" xr:uid="{00000000-0005-0000-0000-00000B000000}"/>
    <cellStyle name="Percent 2 2" xfId="58" xr:uid="{713002CA-AEFF-4801-9A03-A1914D53EEF7}"/>
    <cellStyle name="Percent 3" xfId="9" xr:uid="{00000000-0005-0000-0000-00000C000000}"/>
    <cellStyle name="Percent 4" xfId="62" xr:uid="{FE8B4549-9B94-4E39-AD8A-FCCF190E0300}"/>
    <cellStyle name="SAPBorder" xfId="30" xr:uid="{00000000-0005-0000-0000-00000D000000}"/>
    <cellStyle name="SAPDataCell" xfId="13" xr:uid="{00000000-0005-0000-0000-00000E000000}"/>
    <cellStyle name="SAPDataTotalCell" xfId="14" xr:uid="{00000000-0005-0000-0000-00000F000000}"/>
    <cellStyle name="SAPDimensionCell" xfId="12" xr:uid="{00000000-0005-0000-0000-000010000000}"/>
    <cellStyle name="SAPEditableDataCell" xfId="15" xr:uid="{00000000-0005-0000-0000-000011000000}"/>
    <cellStyle name="SAPEditableDataTotalCell" xfId="18" xr:uid="{00000000-0005-0000-0000-000012000000}"/>
    <cellStyle name="SAPEmphasized" xfId="38" xr:uid="{00000000-0005-0000-0000-000013000000}"/>
    <cellStyle name="SAPEmphasizedEditableDataCell" xfId="40" xr:uid="{00000000-0005-0000-0000-000014000000}"/>
    <cellStyle name="SAPEmphasizedEditableDataTotalCell" xfId="41" xr:uid="{00000000-0005-0000-0000-000015000000}"/>
    <cellStyle name="SAPEmphasizedLockedDataCell" xfId="44" xr:uid="{00000000-0005-0000-0000-000016000000}"/>
    <cellStyle name="SAPEmphasizedLockedDataTotalCell" xfId="45" xr:uid="{00000000-0005-0000-0000-000017000000}"/>
    <cellStyle name="SAPEmphasizedReadonlyDataCell" xfId="42" xr:uid="{00000000-0005-0000-0000-000018000000}"/>
    <cellStyle name="SAPEmphasizedReadonlyDataTotalCell" xfId="43" xr:uid="{00000000-0005-0000-0000-000019000000}"/>
    <cellStyle name="SAPEmphasizedTotal" xfId="39" xr:uid="{00000000-0005-0000-0000-00001A000000}"/>
    <cellStyle name="SAPError" xfId="48" xr:uid="{00000000-0005-0000-0000-00001B000000}"/>
    <cellStyle name="SAPExceptionLevel1" xfId="21" xr:uid="{00000000-0005-0000-0000-00001C000000}"/>
    <cellStyle name="SAPExceptionLevel2" xfId="22" xr:uid="{00000000-0005-0000-0000-00001D000000}"/>
    <cellStyle name="SAPExceptionLevel3" xfId="23" xr:uid="{00000000-0005-0000-0000-00001E000000}"/>
    <cellStyle name="SAPExceptionLevel4" xfId="24" xr:uid="{00000000-0005-0000-0000-00001F000000}"/>
    <cellStyle name="SAPExceptionLevel5" xfId="25" xr:uid="{00000000-0005-0000-0000-000020000000}"/>
    <cellStyle name="SAPExceptionLevel6" xfId="26" xr:uid="{00000000-0005-0000-0000-000021000000}"/>
    <cellStyle name="SAPExceptionLevel7" xfId="27" xr:uid="{00000000-0005-0000-0000-000022000000}"/>
    <cellStyle name="SAPExceptionLevel8" xfId="28" xr:uid="{00000000-0005-0000-0000-000023000000}"/>
    <cellStyle name="SAPExceptionLevel9" xfId="29" xr:uid="{00000000-0005-0000-0000-000024000000}"/>
    <cellStyle name="SAPFormula" xfId="47" xr:uid="{00000000-0005-0000-0000-000025000000}"/>
    <cellStyle name="SAPHierarchyCell0" xfId="33" xr:uid="{00000000-0005-0000-0000-000026000000}"/>
    <cellStyle name="SAPHierarchyCell1" xfId="34" xr:uid="{00000000-0005-0000-0000-000027000000}"/>
    <cellStyle name="SAPHierarchyCell2" xfId="35" xr:uid="{00000000-0005-0000-0000-000028000000}"/>
    <cellStyle name="SAPHierarchyCell3" xfId="36" xr:uid="{00000000-0005-0000-0000-000029000000}"/>
    <cellStyle name="SAPHierarchyCell4" xfId="37" xr:uid="{00000000-0005-0000-0000-00002A000000}"/>
    <cellStyle name="SAPLockedDataCell" xfId="17" xr:uid="{00000000-0005-0000-0000-00002B000000}"/>
    <cellStyle name="SAPLockedDataTotalCell" xfId="20" xr:uid="{00000000-0005-0000-0000-00002C000000}"/>
    <cellStyle name="SAPMemberCell" xfId="31" xr:uid="{00000000-0005-0000-0000-00002D000000}"/>
    <cellStyle name="SAPMemberTotalCell" xfId="32" xr:uid="{00000000-0005-0000-0000-00002E000000}"/>
    <cellStyle name="SAPMessageText" xfId="46" xr:uid="{00000000-0005-0000-0000-00002F000000}"/>
    <cellStyle name="SAPReadonlyDataCell" xfId="16" xr:uid="{00000000-0005-0000-0000-000030000000}"/>
    <cellStyle name="SAPReadonlyDataTotalCell" xfId="19" xr:uid="{00000000-0005-0000-0000-000031000000}"/>
  </cellStyles>
  <dxfs count="0"/>
  <tableStyles count="0" defaultTableStyle="TableStyleMedium2" defaultPivotStyle="PivotStyleLight16"/>
  <colors>
    <mruColors>
      <color rgb="FF0000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0" tint="-4.9989318521683403E-2"/>
    <pageSetUpPr fitToPage="1"/>
  </sheetPr>
  <dimension ref="B2:P52"/>
  <sheetViews>
    <sheetView showGridLines="0" tabSelected="1" zoomScaleNormal="100" workbookViewId="0">
      <selection activeCell="B2" sqref="B2"/>
    </sheetView>
  </sheetViews>
  <sheetFormatPr defaultColWidth="9.1796875" defaultRowHeight="12.5" x14ac:dyDescent="0.25"/>
  <cols>
    <col min="1" max="1" width="9.1796875" style="1"/>
    <col min="2" max="2" width="2.26953125" style="1" customWidth="1"/>
    <col min="3" max="3" width="11.81640625" style="2" bestFit="1" customWidth="1"/>
    <col min="4" max="6" width="16" style="1" customWidth="1"/>
    <col min="7" max="7" width="16.81640625" style="1" bestFit="1" customWidth="1"/>
    <col min="8" max="8" width="17.1796875" style="1" bestFit="1" customWidth="1"/>
    <col min="9" max="13" width="16" style="1" customWidth="1"/>
    <col min="14" max="14" width="14.26953125" style="1" bestFit="1" customWidth="1"/>
    <col min="15" max="15" width="15.453125" style="1" bestFit="1" customWidth="1"/>
    <col min="16" max="16" width="14.26953125" style="1" bestFit="1" customWidth="1"/>
    <col min="17" max="17" width="19.1796875" style="1" bestFit="1" customWidth="1"/>
    <col min="18" max="18" width="15.81640625" style="1" bestFit="1" customWidth="1"/>
    <col min="19" max="19" width="10.54296875" style="1" bestFit="1" customWidth="1"/>
    <col min="20" max="20" width="11.7265625" style="1" bestFit="1" customWidth="1"/>
    <col min="21" max="21" width="13.26953125" style="1" bestFit="1" customWidth="1"/>
    <col min="22" max="22" width="9.1796875" style="1"/>
    <col min="23" max="23" width="11" style="1" bestFit="1" customWidth="1"/>
    <col min="24" max="27" width="11.7265625" style="1" bestFit="1" customWidth="1"/>
    <col min="28" max="28" width="9" style="1" bestFit="1" customWidth="1"/>
    <col min="29" max="29" width="10.54296875" style="1" bestFit="1" customWidth="1"/>
    <col min="30" max="30" width="11.7265625" style="1" bestFit="1" customWidth="1"/>
    <col min="31" max="31" width="9.1796875" style="1"/>
    <col min="32" max="32" width="12.453125" style="1" bestFit="1" customWidth="1"/>
    <col min="33" max="37" width="11.7265625" style="1" bestFit="1" customWidth="1"/>
    <col min="38" max="38" width="10.54296875" style="1" bestFit="1" customWidth="1"/>
    <col min="39" max="39" width="11.7265625" style="1" bestFit="1" customWidth="1"/>
    <col min="40" max="40" width="9.1796875" style="1"/>
    <col min="41" max="41" width="10.54296875" style="1" bestFit="1" customWidth="1"/>
    <col min="42" max="42" width="11.7265625" style="1" bestFit="1" customWidth="1"/>
    <col min="43" max="43" width="14.7265625" style="1" bestFit="1" customWidth="1"/>
    <col min="44" max="47" width="13.7265625" style="1" bestFit="1" customWidth="1"/>
    <col min="48" max="48" width="13.26953125" style="1" bestFit="1" customWidth="1"/>
    <col min="49" max="50" width="12.54296875" style="1" bestFit="1" customWidth="1"/>
    <col min="51" max="16384" width="9.1796875" style="1"/>
  </cols>
  <sheetData>
    <row r="2" spans="2:16" ht="13" x14ac:dyDescent="0.3">
      <c r="B2" s="4" t="s">
        <v>3</v>
      </c>
      <c r="C2" s="24"/>
      <c r="D2" s="4"/>
      <c r="E2" s="4"/>
    </row>
    <row r="3" spans="2:16" ht="13.5" thickBot="1" x14ac:dyDescent="0.35">
      <c r="B3" s="99" t="s">
        <v>4</v>
      </c>
      <c r="C3" s="100"/>
      <c r="D3" s="99"/>
      <c r="E3" s="99"/>
    </row>
    <row r="5" spans="2:16" ht="13" x14ac:dyDescent="0.3">
      <c r="B5" s="4" t="s">
        <v>5</v>
      </c>
    </row>
    <row r="6" spans="2:16" ht="13" x14ac:dyDescent="0.3">
      <c r="D6" s="5">
        <v>350.1</v>
      </c>
      <c r="E6" s="5">
        <v>350.2</v>
      </c>
      <c r="F6" s="5">
        <v>352</v>
      </c>
      <c r="G6" s="5">
        <v>353</v>
      </c>
      <c r="H6" s="5">
        <v>354</v>
      </c>
      <c r="I6" s="5">
        <v>355</v>
      </c>
      <c r="J6" s="5">
        <v>356</v>
      </c>
      <c r="K6" s="5">
        <v>357</v>
      </c>
      <c r="L6" s="5">
        <v>358</v>
      </c>
      <c r="M6" s="5">
        <v>359</v>
      </c>
    </row>
    <row r="7" spans="2:16" x14ac:dyDescent="0.25">
      <c r="C7" s="6">
        <v>45261</v>
      </c>
      <c r="D7" s="101">
        <v>144225635.93000001</v>
      </c>
      <c r="E7" s="101">
        <v>246009554.67000002</v>
      </c>
      <c r="F7" s="101">
        <v>1452514878.6900001</v>
      </c>
      <c r="G7" s="101">
        <v>7886819048.6199989</v>
      </c>
      <c r="H7" s="101">
        <v>2614263736.8600001</v>
      </c>
      <c r="I7" s="101">
        <v>2482407374.1899996</v>
      </c>
      <c r="J7" s="101">
        <v>2186903950.5700002</v>
      </c>
      <c r="K7" s="101">
        <v>330194711.45999998</v>
      </c>
      <c r="L7" s="101">
        <v>455498399.10000002</v>
      </c>
      <c r="M7" s="101">
        <v>252459076.63999999</v>
      </c>
      <c r="N7" s="7"/>
      <c r="O7" s="7"/>
      <c r="P7" s="7"/>
    </row>
    <row r="8" spans="2:16" x14ac:dyDescent="0.25">
      <c r="C8" s="6">
        <f>EDATE(C7,1)</f>
        <v>45292</v>
      </c>
      <c r="D8" s="101">
        <v>138589914.25999999</v>
      </c>
      <c r="E8" s="101">
        <v>246026040.94</v>
      </c>
      <c r="F8" s="101">
        <v>1472037574.6299999</v>
      </c>
      <c r="G8" s="101">
        <v>7925283022.3400002</v>
      </c>
      <c r="H8" s="101">
        <v>2614930918.98</v>
      </c>
      <c r="I8" s="101">
        <v>2496054674.5899997</v>
      </c>
      <c r="J8" s="101">
        <v>2188381309.3699999</v>
      </c>
      <c r="K8" s="101">
        <v>330194711.55000001</v>
      </c>
      <c r="L8" s="101">
        <v>455616909.11000001</v>
      </c>
      <c r="M8" s="101">
        <v>252164316.09</v>
      </c>
      <c r="N8" s="7"/>
      <c r="O8" s="7"/>
      <c r="P8" s="7"/>
    </row>
    <row r="9" spans="2:16" x14ac:dyDescent="0.25">
      <c r="C9" s="6">
        <f t="shared" ref="C9:C19" si="0">EDATE(C8,1)</f>
        <v>45323</v>
      </c>
      <c r="D9" s="101">
        <v>138590546.88999999</v>
      </c>
      <c r="E9" s="101">
        <v>246138557.81</v>
      </c>
      <c r="F9" s="101">
        <v>1475527011.3299999</v>
      </c>
      <c r="G9" s="101">
        <v>7932377245.6700001</v>
      </c>
      <c r="H9" s="101">
        <v>2615064515.7400002</v>
      </c>
      <c r="I9" s="101">
        <v>2503804989.1899996</v>
      </c>
      <c r="J9" s="101">
        <v>2188712979.5599999</v>
      </c>
      <c r="K9" s="101">
        <v>336667528.16000003</v>
      </c>
      <c r="L9" s="101">
        <v>456300050.06</v>
      </c>
      <c r="M9" s="101">
        <v>252182015.22999999</v>
      </c>
      <c r="N9" s="7"/>
      <c r="O9" s="7"/>
      <c r="P9" s="7"/>
    </row>
    <row r="10" spans="2:16" x14ac:dyDescent="0.25">
      <c r="C10" s="6">
        <f t="shared" si="0"/>
        <v>45352</v>
      </c>
      <c r="D10" s="101">
        <v>138592079.11000001</v>
      </c>
      <c r="E10" s="101">
        <v>246157929.84999999</v>
      </c>
      <c r="F10" s="101">
        <v>1487095305.9200001</v>
      </c>
      <c r="G10" s="101">
        <v>7948406977.3100004</v>
      </c>
      <c r="H10" s="101">
        <v>2619392418.2000003</v>
      </c>
      <c r="I10" s="101">
        <v>2523282184.3799996</v>
      </c>
      <c r="J10" s="101">
        <v>2158345108.2200003</v>
      </c>
      <c r="K10" s="101">
        <v>336845239.95999998</v>
      </c>
      <c r="L10" s="101">
        <v>457232990.37</v>
      </c>
      <c r="M10" s="101">
        <v>252311984.57999998</v>
      </c>
      <c r="N10" s="7"/>
      <c r="O10" s="7"/>
      <c r="P10" s="7"/>
    </row>
    <row r="11" spans="2:16" x14ac:dyDescent="0.25">
      <c r="C11" s="6">
        <f t="shared" si="0"/>
        <v>45383</v>
      </c>
      <c r="D11" s="101">
        <v>138594692.19</v>
      </c>
      <c r="E11" s="101">
        <v>246180346.74000001</v>
      </c>
      <c r="F11" s="101">
        <v>1493932142.49</v>
      </c>
      <c r="G11" s="101">
        <v>8027288140.0900002</v>
      </c>
      <c r="H11" s="101">
        <v>2631186403.9700003</v>
      </c>
      <c r="I11" s="101">
        <v>2531854670.0599999</v>
      </c>
      <c r="J11" s="101">
        <v>2166638589.4400001</v>
      </c>
      <c r="K11" s="101">
        <v>336859383.69</v>
      </c>
      <c r="L11" s="101">
        <v>457246687.57999998</v>
      </c>
      <c r="M11" s="101">
        <v>252440019.63</v>
      </c>
      <c r="N11" s="7"/>
      <c r="O11" s="7"/>
      <c r="P11" s="7"/>
    </row>
    <row r="12" spans="2:16" x14ac:dyDescent="0.25">
      <c r="C12" s="6">
        <f t="shared" si="0"/>
        <v>45413</v>
      </c>
      <c r="D12" s="101">
        <v>138595688.44</v>
      </c>
      <c r="E12" s="101">
        <v>246199606.24000001</v>
      </c>
      <c r="F12" s="101">
        <v>1495568768.5999999</v>
      </c>
      <c r="G12" s="101">
        <v>8048374224.5100002</v>
      </c>
      <c r="H12" s="101">
        <v>2615516523.5799999</v>
      </c>
      <c r="I12" s="101">
        <v>2554505741.98</v>
      </c>
      <c r="J12" s="101">
        <v>2175096061.8699999</v>
      </c>
      <c r="K12" s="101">
        <v>339195208.79000002</v>
      </c>
      <c r="L12" s="101">
        <v>460591572.95999998</v>
      </c>
      <c r="M12" s="101">
        <v>254165438.56</v>
      </c>
      <c r="N12" s="7"/>
      <c r="O12" s="7"/>
      <c r="P12" s="7"/>
    </row>
    <row r="13" spans="2:16" x14ac:dyDescent="0.25">
      <c r="C13" s="6">
        <f t="shared" si="0"/>
        <v>45444</v>
      </c>
      <c r="D13" s="101">
        <v>138593892</v>
      </c>
      <c r="E13" s="101">
        <v>246201015.58000001</v>
      </c>
      <c r="F13" s="101">
        <v>1497259514.5099998</v>
      </c>
      <c r="G13" s="101">
        <v>8058673109.9499998</v>
      </c>
      <c r="H13" s="101">
        <v>2616053141.9900002</v>
      </c>
      <c r="I13" s="101">
        <v>2569088315.8299999</v>
      </c>
      <c r="J13" s="101">
        <v>2176768320.3400002</v>
      </c>
      <c r="K13" s="101">
        <v>339177739.86000001</v>
      </c>
      <c r="L13" s="101">
        <v>460634683.91000003</v>
      </c>
      <c r="M13" s="101">
        <v>254293334.13</v>
      </c>
      <c r="N13" s="7"/>
      <c r="O13" s="7"/>
      <c r="P13" s="7"/>
    </row>
    <row r="14" spans="2:16" x14ac:dyDescent="0.25">
      <c r="C14" s="6">
        <f t="shared" si="0"/>
        <v>45474</v>
      </c>
      <c r="D14" s="101">
        <v>138594174.37</v>
      </c>
      <c r="E14" s="101">
        <v>246202012.09999999</v>
      </c>
      <c r="F14" s="101">
        <v>1507347354.1800001</v>
      </c>
      <c r="G14" s="101">
        <v>8085360914.8699999</v>
      </c>
      <c r="H14" s="101">
        <v>2617182109.1300001</v>
      </c>
      <c r="I14" s="101">
        <v>2580761431.3799996</v>
      </c>
      <c r="J14" s="101">
        <v>2178129337.6300001</v>
      </c>
      <c r="K14" s="101">
        <v>339185366</v>
      </c>
      <c r="L14" s="101">
        <v>460810463.52999997</v>
      </c>
      <c r="M14" s="101">
        <v>254564971</v>
      </c>
      <c r="N14" s="7"/>
      <c r="O14" s="7"/>
      <c r="P14" s="7"/>
    </row>
    <row r="15" spans="2:16" x14ac:dyDescent="0.25">
      <c r="C15" s="6">
        <f t="shared" si="0"/>
        <v>45505</v>
      </c>
      <c r="D15" s="101">
        <v>138750504.28999999</v>
      </c>
      <c r="E15" s="101">
        <v>246202990.44999999</v>
      </c>
      <c r="F15" s="101">
        <v>1510284726.1900001</v>
      </c>
      <c r="G15" s="101">
        <v>8149794600.8099995</v>
      </c>
      <c r="H15" s="101">
        <v>2617096215.7600002</v>
      </c>
      <c r="I15" s="101">
        <v>2594141016.6099997</v>
      </c>
      <c r="J15" s="101">
        <v>2178832977.3099999</v>
      </c>
      <c r="K15" s="101">
        <v>339189693.69</v>
      </c>
      <c r="L15" s="101">
        <v>461498279.95999998</v>
      </c>
      <c r="M15" s="101">
        <v>254567825.14999998</v>
      </c>
      <c r="N15" s="7"/>
      <c r="O15" s="7"/>
      <c r="P15" s="7"/>
    </row>
    <row r="16" spans="2:16" x14ac:dyDescent="0.25">
      <c r="C16" s="6">
        <f t="shared" si="0"/>
        <v>45536</v>
      </c>
      <c r="D16" s="101">
        <v>138751089.02000001</v>
      </c>
      <c r="E16" s="101">
        <v>246331460.46000001</v>
      </c>
      <c r="F16" s="101">
        <v>1515274283.3</v>
      </c>
      <c r="G16" s="101">
        <v>8159349004.3599997</v>
      </c>
      <c r="H16" s="101">
        <v>2616832387.1700001</v>
      </c>
      <c r="I16" s="101">
        <v>2602818805.1499996</v>
      </c>
      <c r="J16" s="101">
        <v>2179247342.4700003</v>
      </c>
      <c r="K16" s="101">
        <v>339255194</v>
      </c>
      <c r="L16" s="101">
        <v>463925286.00999999</v>
      </c>
      <c r="M16" s="101">
        <v>254570494.41</v>
      </c>
      <c r="N16" s="7"/>
      <c r="O16" s="7"/>
      <c r="P16" s="7"/>
    </row>
    <row r="17" spans="2:16" x14ac:dyDescent="0.25">
      <c r="C17" s="6">
        <f t="shared" si="0"/>
        <v>45566</v>
      </c>
      <c r="D17" s="101">
        <v>146234750.56</v>
      </c>
      <c r="E17" s="101">
        <v>246332620.95000002</v>
      </c>
      <c r="F17" s="101">
        <v>1522175241.8799999</v>
      </c>
      <c r="G17" s="101">
        <v>8169858017.9400005</v>
      </c>
      <c r="H17" s="101">
        <v>2627506546.73</v>
      </c>
      <c r="I17" s="101">
        <v>2616675360.1499996</v>
      </c>
      <c r="J17" s="101">
        <v>2169497858.6399999</v>
      </c>
      <c r="K17" s="101">
        <v>339257419.91000003</v>
      </c>
      <c r="L17" s="101">
        <v>464366812.52999997</v>
      </c>
      <c r="M17" s="101">
        <v>259633047.09</v>
      </c>
      <c r="N17" s="7"/>
      <c r="O17" s="7"/>
      <c r="P17" s="7"/>
    </row>
    <row r="18" spans="2:16" x14ac:dyDescent="0.25">
      <c r="C18" s="6">
        <f t="shared" si="0"/>
        <v>45597</v>
      </c>
      <c r="D18" s="101">
        <v>146241447.03</v>
      </c>
      <c r="E18" s="101">
        <v>246482760.05000001</v>
      </c>
      <c r="F18" s="101">
        <v>1530078384.4200001</v>
      </c>
      <c r="G18" s="101">
        <v>8233692909.5900002</v>
      </c>
      <c r="H18" s="101">
        <v>2627512008.6500001</v>
      </c>
      <c r="I18" s="101">
        <v>2625215145.1299996</v>
      </c>
      <c r="J18" s="101">
        <v>2170205142.75</v>
      </c>
      <c r="K18" s="101">
        <v>339260709.94</v>
      </c>
      <c r="L18" s="101">
        <v>464237499.62</v>
      </c>
      <c r="M18" s="101">
        <v>259649540.20999998</v>
      </c>
      <c r="N18" s="7"/>
      <c r="O18" s="7"/>
      <c r="P18" s="7"/>
    </row>
    <row r="19" spans="2:16" x14ac:dyDescent="0.25">
      <c r="C19" s="6">
        <f t="shared" si="0"/>
        <v>45627</v>
      </c>
      <c r="D19" s="101">
        <v>146241673.55000001</v>
      </c>
      <c r="E19" s="101">
        <v>246483949.53</v>
      </c>
      <c r="F19" s="101">
        <v>1538871558.3399999</v>
      </c>
      <c r="G19" s="101">
        <v>8271105017.7299995</v>
      </c>
      <c r="H19" s="101">
        <v>2627594260.3400002</v>
      </c>
      <c r="I19" s="101">
        <v>2637972028.8599997</v>
      </c>
      <c r="J19" s="101">
        <v>2170489029.1700001</v>
      </c>
      <c r="K19" s="101">
        <v>339261207.38999999</v>
      </c>
      <c r="L19" s="101">
        <v>465081503.66000003</v>
      </c>
      <c r="M19" s="101">
        <v>261243804.00999999</v>
      </c>
      <c r="N19" s="8"/>
    </row>
    <row r="21" spans="2:16" ht="13" x14ac:dyDescent="0.3">
      <c r="B21" s="4" t="s">
        <v>6</v>
      </c>
    </row>
    <row r="22" spans="2:16" ht="13" x14ac:dyDescent="0.3">
      <c r="D22" s="5">
        <v>350.1</v>
      </c>
      <c r="E22" s="5">
        <v>350.2</v>
      </c>
      <c r="F22" s="5">
        <v>352</v>
      </c>
      <c r="G22" s="5">
        <v>353</v>
      </c>
      <c r="H22" s="5">
        <v>354</v>
      </c>
      <c r="I22" s="5">
        <v>355</v>
      </c>
      <c r="J22" s="5">
        <v>356</v>
      </c>
      <c r="K22" s="5">
        <v>357</v>
      </c>
      <c r="L22" s="5">
        <v>358</v>
      </c>
      <c r="M22" s="5">
        <v>359</v>
      </c>
    </row>
    <row r="23" spans="2:16" x14ac:dyDescent="0.25">
      <c r="C23" s="6">
        <f>C7</f>
        <v>45261</v>
      </c>
      <c r="D23" s="101">
        <v>27143234.827499993</v>
      </c>
      <c r="E23" s="101">
        <v>106309475.83999997</v>
      </c>
      <c r="F23" s="101">
        <v>378143509.97377837</v>
      </c>
      <c r="G23" s="101">
        <v>1548737598.4450109</v>
      </c>
      <c r="H23" s="101">
        <v>1864060641.2218268</v>
      </c>
      <c r="I23" s="101">
        <v>199337946.9600001</v>
      </c>
      <c r="J23" s="101">
        <v>950910366.71719694</v>
      </c>
      <c r="K23" s="101">
        <v>215105175.0500001</v>
      </c>
      <c r="L23" s="101">
        <v>57166296.429999992</v>
      </c>
      <c r="M23" s="101">
        <v>195326562.38059181</v>
      </c>
    </row>
    <row r="24" spans="2:16" x14ac:dyDescent="0.25">
      <c r="C24" s="6">
        <f t="shared" ref="C24:C35" si="1">C8</f>
        <v>45292</v>
      </c>
      <c r="D24" s="101">
        <v>21507513.157499991</v>
      </c>
      <c r="E24" s="101">
        <v>106309475.83999997</v>
      </c>
      <c r="F24" s="101">
        <v>378282179.80661035</v>
      </c>
      <c r="G24" s="101">
        <v>1549424306.542675</v>
      </c>
      <c r="H24" s="101">
        <v>1864100893.7818267</v>
      </c>
      <c r="I24" s="101">
        <v>199347923.69000009</v>
      </c>
      <c r="J24" s="101">
        <v>950937600.2571969</v>
      </c>
      <c r="K24" s="101">
        <v>215105175.0500001</v>
      </c>
      <c r="L24" s="101">
        <v>57166296.429999992</v>
      </c>
      <c r="M24" s="101">
        <v>195336576.96059179</v>
      </c>
    </row>
    <row r="25" spans="2:16" x14ac:dyDescent="0.25">
      <c r="C25" s="6">
        <f t="shared" si="1"/>
        <v>45323</v>
      </c>
      <c r="D25" s="101">
        <v>21508145.78749999</v>
      </c>
      <c r="E25" s="101">
        <v>106309475.83999997</v>
      </c>
      <c r="F25" s="101">
        <v>378368305.27389437</v>
      </c>
      <c r="G25" s="101">
        <v>1549837725.8494952</v>
      </c>
      <c r="H25" s="101">
        <v>1864165954.8018267</v>
      </c>
      <c r="I25" s="101">
        <v>199368274.5800001</v>
      </c>
      <c r="J25" s="101">
        <v>950989128.66719699</v>
      </c>
      <c r="K25" s="101">
        <v>215105175.0500001</v>
      </c>
      <c r="L25" s="101">
        <v>57166296.429999992</v>
      </c>
      <c r="M25" s="101">
        <v>195353336.8305918</v>
      </c>
    </row>
    <row r="26" spans="2:16" x14ac:dyDescent="0.25">
      <c r="C26" s="6">
        <f t="shared" si="1"/>
        <v>45352</v>
      </c>
      <c r="D26" s="101">
        <v>21509678.007499989</v>
      </c>
      <c r="E26" s="101">
        <v>106309518.80999997</v>
      </c>
      <c r="F26" s="101">
        <v>378431501.04956639</v>
      </c>
      <c r="G26" s="101">
        <v>1550189001.2198112</v>
      </c>
      <c r="H26" s="101">
        <v>1864563317.3718271</v>
      </c>
      <c r="I26" s="101">
        <v>199330993.95000008</v>
      </c>
      <c r="J26" s="101">
        <v>950771318.89719701</v>
      </c>
      <c r="K26" s="101">
        <v>215105175.0500001</v>
      </c>
      <c r="L26" s="101">
        <v>57166296.429999992</v>
      </c>
      <c r="M26" s="101">
        <v>195372820.86059183</v>
      </c>
    </row>
    <row r="27" spans="2:16" x14ac:dyDescent="0.25">
      <c r="C27" s="6">
        <f t="shared" si="1"/>
        <v>45383</v>
      </c>
      <c r="D27" s="101">
        <v>21510166.207499992</v>
      </c>
      <c r="E27" s="101">
        <v>106309568.46999997</v>
      </c>
      <c r="F27" s="101">
        <v>380015660.39606231</v>
      </c>
      <c r="G27" s="101">
        <v>1582905655.2898412</v>
      </c>
      <c r="H27" s="101">
        <v>1864679107.7218268</v>
      </c>
      <c r="I27" s="101">
        <v>199363399.52000007</v>
      </c>
      <c r="J27" s="101">
        <v>950868558.86719704</v>
      </c>
      <c r="K27" s="101">
        <v>215105175.0500001</v>
      </c>
      <c r="L27" s="101">
        <v>57166296.429999992</v>
      </c>
      <c r="M27" s="101">
        <v>195405349.38059181</v>
      </c>
    </row>
    <row r="28" spans="2:16" x14ac:dyDescent="0.25">
      <c r="C28" s="6">
        <f t="shared" si="1"/>
        <v>45413</v>
      </c>
      <c r="D28" s="101">
        <v>21511205.207499992</v>
      </c>
      <c r="E28" s="101">
        <v>106309581.34999996</v>
      </c>
      <c r="F28" s="101">
        <v>380100069.34552634</v>
      </c>
      <c r="G28" s="101">
        <v>1583564471.844599</v>
      </c>
      <c r="H28" s="101">
        <v>1867162818.6018269</v>
      </c>
      <c r="I28" s="101">
        <v>199394165.65000007</v>
      </c>
      <c r="J28" s="101">
        <v>950960053.96719694</v>
      </c>
      <c r="K28" s="101">
        <v>215105175.0500001</v>
      </c>
      <c r="L28" s="101">
        <v>57166296.429999992</v>
      </c>
      <c r="M28" s="101">
        <v>195436232.23059183</v>
      </c>
    </row>
    <row r="29" spans="2:16" x14ac:dyDescent="0.25">
      <c r="C29" s="6">
        <f t="shared" si="1"/>
        <v>45444</v>
      </c>
      <c r="D29" s="101">
        <v>21509413.947499994</v>
      </c>
      <c r="E29" s="101">
        <v>106309581.34999996</v>
      </c>
      <c r="F29" s="101">
        <v>380193354.80157632</v>
      </c>
      <c r="G29" s="101">
        <v>1584132365.1650109</v>
      </c>
      <c r="H29" s="101">
        <v>1867216106.9918268</v>
      </c>
      <c r="I29" s="101">
        <v>199409078.79000008</v>
      </c>
      <c r="J29" s="101">
        <v>951004821.57719707</v>
      </c>
      <c r="K29" s="101">
        <v>215105175.0500001</v>
      </c>
      <c r="L29" s="101">
        <v>57166296.429999992</v>
      </c>
      <c r="M29" s="101">
        <v>195451201.93059182</v>
      </c>
    </row>
    <row r="30" spans="2:16" x14ac:dyDescent="0.25">
      <c r="C30" s="6">
        <f t="shared" si="1"/>
        <v>45474</v>
      </c>
      <c r="D30" s="101">
        <v>21509706.007499993</v>
      </c>
      <c r="E30" s="101">
        <v>106309581.34999996</v>
      </c>
      <c r="F30" s="101">
        <v>380286553.19023436</v>
      </c>
      <c r="G30" s="101">
        <v>1584849098.793189</v>
      </c>
      <c r="H30" s="101">
        <v>1868178775.8118269</v>
      </c>
      <c r="I30" s="101">
        <v>199679645.96000007</v>
      </c>
      <c r="J30" s="101">
        <v>951765291.18719697</v>
      </c>
      <c r="K30" s="101">
        <v>215105175.0500001</v>
      </c>
      <c r="L30" s="101">
        <v>57166296.429999992</v>
      </c>
      <c r="M30" s="101">
        <v>195722795.69059181</v>
      </c>
      <c r="N30" s="8"/>
    </row>
    <row r="31" spans="2:16" x14ac:dyDescent="0.25">
      <c r="C31" s="6">
        <f t="shared" si="1"/>
        <v>45505</v>
      </c>
      <c r="D31" s="101">
        <v>21509786.287499994</v>
      </c>
      <c r="E31" s="101">
        <v>106309596.90999997</v>
      </c>
      <c r="F31" s="101">
        <v>382066312.50167233</v>
      </c>
      <c r="G31" s="101">
        <v>1621984601.128267</v>
      </c>
      <c r="H31" s="101">
        <v>1868186093.5818269</v>
      </c>
      <c r="I31" s="101">
        <v>199681604.97000009</v>
      </c>
      <c r="J31" s="101">
        <v>951775145.54719687</v>
      </c>
      <c r="K31" s="101">
        <v>215105175.0500001</v>
      </c>
      <c r="L31" s="101">
        <v>57166296.429999992</v>
      </c>
      <c r="M31" s="101">
        <v>195724762.13059181</v>
      </c>
    </row>
    <row r="32" spans="2:16" x14ac:dyDescent="0.25">
      <c r="C32" s="6">
        <f t="shared" si="1"/>
        <v>45536</v>
      </c>
      <c r="D32" s="101">
        <v>21510654.497499995</v>
      </c>
      <c r="E32" s="101">
        <v>106309602.00999996</v>
      </c>
      <c r="F32" s="101">
        <v>382143177.37114036</v>
      </c>
      <c r="G32" s="101">
        <v>1622505802.192019</v>
      </c>
      <c r="H32" s="101">
        <v>1868194423.451827</v>
      </c>
      <c r="I32" s="101">
        <v>199683825.30000007</v>
      </c>
      <c r="J32" s="101">
        <v>951786764.0071969</v>
      </c>
      <c r="K32" s="101">
        <v>215105175.0500001</v>
      </c>
      <c r="L32" s="101">
        <v>57166296.429999992</v>
      </c>
      <c r="M32" s="101">
        <v>195726990.87059182</v>
      </c>
    </row>
    <row r="33" spans="2:14" x14ac:dyDescent="0.25">
      <c r="C33" s="6">
        <f t="shared" si="1"/>
        <v>45566</v>
      </c>
      <c r="D33" s="101">
        <v>21510607.957499996</v>
      </c>
      <c r="E33" s="101">
        <v>106309648.54999998</v>
      </c>
      <c r="F33" s="101">
        <v>382222068.47377431</v>
      </c>
      <c r="G33" s="101">
        <v>1623399202.379267</v>
      </c>
      <c r="H33" s="101">
        <v>1868188257.0918269</v>
      </c>
      <c r="I33" s="101">
        <v>199681908.55000007</v>
      </c>
      <c r="J33" s="101">
        <v>951789548.10719705</v>
      </c>
      <c r="K33" s="101">
        <v>215105175.0500001</v>
      </c>
      <c r="L33" s="101">
        <v>57166296.429999992</v>
      </c>
      <c r="M33" s="101">
        <v>195725066.84059179</v>
      </c>
    </row>
    <row r="34" spans="2:14" x14ac:dyDescent="0.25">
      <c r="C34" s="6">
        <f t="shared" si="1"/>
        <v>45597</v>
      </c>
      <c r="D34" s="101">
        <v>21517304.427499995</v>
      </c>
      <c r="E34" s="101">
        <v>106309648.54999998</v>
      </c>
      <c r="F34" s="101">
        <v>382271055.96897632</v>
      </c>
      <c r="G34" s="101">
        <v>1668301697.073091</v>
      </c>
      <c r="H34" s="101">
        <v>1868197352.991827</v>
      </c>
      <c r="I34" s="101">
        <v>199684421.59000009</v>
      </c>
      <c r="J34" s="101">
        <v>951798544.92719698</v>
      </c>
      <c r="K34" s="101">
        <v>215105175.0500001</v>
      </c>
      <c r="L34" s="101">
        <v>57166296.429999992</v>
      </c>
      <c r="M34" s="101">
        <v>195727589.41059178</v>
      </c>
    </row>
    <row r="35" spans="2:14" x14ac:dyDescent="0.25">
      <c r="C35" s="6">
        <f t="shared" si="1"/>
        <v>45627</v>
      </c>
      <c r="D35" s="101">
        <v>21517530.947499994</v>
      </c>
      <c r="E35" s="101">
        <v>106310005.43999997</v>
      </c>
      <c r="F35" s="101">
        <v>382377166.37592435</v>
      </c>
      <c r="G35" s="101">
        <v>1669925118.6551011</v>
      </c>
      <c r="H35" s="101">
        <v>1868139071.031827</v>
      </c>
      <c r="I35" s="101">
        <v>199667654.22000009</v>
      </c>
      <c r="J35" s="101">
        <v>951768623.657197</v>
      </c>
      <c r="K35" s="101">
        <v>215105175.0500001</v>
      </c>
      <c r="L35" s="101">
        <v>57166296.429999992</v>
      </c>
      <c r="M35" s="101">
        <v>195710758.42059183</v>
      </c>
      <c r="N35" s="8"/>
    </row>
    <row r="37" spans="2:14" ht="13" x14ac:dyDescent="0.3">
      <c r="B37" s="4" t="s">
        <v>7</v>
      </c>
    </row>
    <row r="38" spans="2:14" ht="13" x14ac:dyDescent="0.3">
      <c r="D38" s="5">
        <v>350.1</v>
      </c>
      <c r="E38" s="5">
        <v>350.2</v>
      </c>
      <c r="F38" s="5">
        <v>352</v>
      </c>
      <c r="G38" s="5">
        <v>353</v>
      </c>
      <c r="H38" s="5">
        <v>354</v>
      </c>
      <c r="I38" s="5">
        <v>355</v>
      </c>
      <c r="J38" s="5">
        <v>356</v>
      </c>
      <c r="K38" s="5">
        <v>357</v>
      </c>
      <c r="L38" s="5">
        <v>358</v>
      </c>
      <c r="M38" s="5">
        <v>359</v>
      </c>
    </row>
    <row r="39" spans="2:14" x14ac:dyDescent="0.25">
      <c r="C39" s="6">
        <f>C23</f>
        <v>45261</v>
      </c>
      <c r="D39" s="101">
        <v>95810136.794716418</v>
      </c>
      <c r="E39" s="101">
        <v>188241273.68068492</v>
      </c>
      <c r="F39" s="101">
        <v>936218418.32497597</v>
      </c>
      <c r="G39" s="101">
        <v>4482729299.7951403</v>
      </c>
      <c r="H39" s="101">
        <v>2512776503.7365317</v>
      </c>
      <c r="I39" s="101">
        <v>647749642.7115252</v>
      </c>
      <c r="J39" s="101">
        <v>1690959761.9104972</v>
      </c>
      <c r="K39" s="101">
        <v>215307591.14567745</v>
      </c>
      <c r="L39" s="101">
        <v>58752899.030000001</v>
      </c>
      <c r="M39" s="101">
        <v>226060419.88898245</v>
      </c>
    </row>
    <row r="40" spans="2:14" x14ac:dyDescent="0.25">
      <c r="C40" s="6">
        <f>C35</f>
        <v>45627</v>
      </c>
      <c r="D40" s="101">
        <v>92848062.874113053</v>
      </c>
      <c r="E40" s="101">
        <v>186476377.28716636</v>
      </c>
      <c r="F40" s="101">
        <v>978263465.651196</v>
      </c>
      <c r="G40" s="101">
        <v>4713129522.556879</v>
      </c>
      <c r="H40" s="101">
        <v>2528354263.1955895</v>
      </c>
      <c r="I40" s="101">
        <v>655191734.57475924</v>
      </c>
      <c r="J40" s="101">
        <v>1646992122.5487008</v>
      </c>
      <c r="K40" s="101">
        <v>215307571.51137736</v>
      </c>
      <c r="L40" s="101">
        <v>58752899.030000001</v>
      </c>
      <c r="M40" s="101">
        <v>232315316.61933443</v>
      </c>
      <c r="N40" s="8"/>
    </row>
    <row r="41" spans="2:14" x14ac:dyDescent="0.25">
      <c r="D41" s="2"/>
      <c r="E41" s="2"/>
      <c r="F41" s="2"/>
      <c r="G41" s="2"/>
      <c r="H41" s="102"/>
      <c r="I41" s="2"/>
      <c r="J41" s="2"/>
      <c r="K41" s="2"/>
      <c r="L41" s="2"/>
      <c r="M41" s="2"/>
    </row>
    <row r="42" spans="2:14" ht="13" x14ac:dyDescent="0.3">
      <c r="B42" s="4" t="s">
        <v>8</v>
      </c>
    </row>
    <row r="43" spans="2:14" ht="13" x14ac:dyDescent="0.3">
      <c r="D43" s="5">
        <v>350.1</v>
      </c>
      <c r="E43" s="5">
        <v>350.2</v>
      </c>
      <c r="F43" s="5">
        <v>352</v>
      </c>
      <c r="G43" s="5">
        <v>353</v>
      </c>
      <c r="H43" s="5">
        <v>354</v>
      </c>
      <c r="I43" s="5">
        <v>355</v>
      </c>
      <c r="J43" s="5">
        <v>356</v>
      </c>
      <c r="K43" s="5">
        <v>357</v>
      </c>
      <c r="L43" s="5">
        <v>358</v>
      </c>
      <c r="M43" s="5">
        <v>359</v>
      </c>
    </row>
    <row r="44" spans="2:14" x14ac:dyDescent="0.25">
      <c r="C44" s="6">
        <f>C39</f>
        <v>45261</v>
      </c>
      <c r="D44" s="101">
        <v>0</v>
      </c>
      <c r="E44" s="101">
        <v>37278461.426733956</v>
      </c>
      <c r="F44" s="101">
        <v>193896652.39906815</v>
      </c>
      <c r="G44" s="101">
        <v>882044487.2701925</v>
      </c>
      <c r="H44" s="101">
        <v>767071541.30905497</v>
      </c>
      <c r="I44" s="101">
        <v>79217464.182610393</v>
      </c>
      <c r="J44" s="101">
        <v>592001060.92295432</v>
      </c>
      <c r="K44" s="101">
        <v>22927900.074497979</v>
      </c>
      <c r="L44" s="101">
        <v>26999633.331050158</v>
      </c>
      <c r="M44" s="101">
        <v>35712724.108976543</v>
      </c>
    </row>
    <row r="45" spans="2:14" x14ac:dyDescent="0.25">
      <c r="C45" s="6">
        <f>C40</f>
        <v>45627</v>
      </c>
      <c r="D45" s="101">
        <v>0</v>
      </c>
      <c r="E45" s="101">
        <v>39870243.045931391</v>
      </c>
      <c r="F45" s="101">
        <v>215399158.82301661</v>
      </c>
      <c r="G45" s="101">
        <v>973135333.18677747</v>
      </c>
      <c r="H45" s="101">
        <v>833166352.59997797</v>
      </c>
      <c r="I45" s="101">
        <v>92698459.078265682</v>
      </c>
      <c r="J45" s="101">
        <v>607217809.19905019</v>
      </c>
      <c r="K45" s="101">
        <v>26089707.867154703</v>
      </c>
      <c r="L45" s="101">
        <v>29994634.14126312</v>
      </c>
      <c r="M45" s="101">
        <v>39608381.674239919</v>
      </c>
      <c r="N45" s="8"/>
    </row>
    <row r="47" spans="2:14" x14ac:dyDescent="0.25">
      <c r="D47" s="8"/>
      <c r="E47" s="8"/>
    </row>
    <row r="48" spans="2:14" x14ac:dyDescent="0.25">
      <c r="E48" s="8"/>
    </row>
    <row r="49" spans="4:13" x14ac:dyDescent="0.25">
      <c r="E49" s="8"/>
    </row>
    <row r="50" spans="4:13" x14ac:dyDescent="0.25">
      <c r="D50" s="8"/>
      <c r="E50" s="62"/>
      <c r="F50" s="8"/>
      <c r="G50" s="8"/>
      <c r="H50" s="8"/>
      <c r="I50" s="8"/>
      <c r="J50" s="8"/>
      <c r="K50" s="8"/>
      <c r="L50" s="8"/>
      <c r="M50" s="8"/>
    </row>
    <row r="51" spans="4:13" x14ac:dyDescent="0.25">
      <c r="E51" s="25"/>
    </row>
    <row r="52" spans="4:13" x14ac:dyDescent="0.25">
      <c r="D52" s="8"/>
      <c r="E52" s="8"/>
      <c r="F52" s="8"/>
      <c r="G52" s="8"/>
      <c r="H52" s="8"/>
      <c r="I52" s="8"/>
      <c r="J52" s="8"/>
      <c r="K52" s="8"/>
      <c r="L52" s="8"/>
      <c r="M52" s="8"/>
    </row>
  </sheetData>
  <pageMargins left="0.7" right="0.7" top="0.75" bottom="0.75" header="0.3" footer="0.3"/>
  <pageSetup scale="70" fitToHeight="0" orientation="landscape" r:id="rId1"/>
  <headerFooter>
    <oddHeader>&amp;RTO2026 Annual Update
Attachment 4
WP-Schedule 6 and 8
Page &amp;P of &amp;N</oddHeader>
    <oddFooter>&amp;R &amp;A</oddFooter>
  </headerFooter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346B5-872B-42C1-BF95-5B302F642648}">
  <sheetPr>
    <pageSetUpPr fitToPage="1"/>
  </sheetPr>
  <dimension ref="A1:L48"/>
  <sheetViews>
    <sheetView zoomScale="90" zoomScaleNormal="90" zoomScaleSheetLayoutView="80" workbookViewId="0">
      <selection sqref="A1:G1"/>
    </sheetView>
  </sheetViews>
  <sheetFormatPr defaultColWidth="9.1796875" defaultRowHeight="13" x14ac:dyDescent="0.3"/>
  <cols>
    <col min="1" max="1" width="20.453125" style="26" customWidth="1"/>
    <col min="2" max="4" width="15.1796875" style="26" bestFit="1" customWidth="1"/>
    <col min="5" max="5" width="1.7265625" style="26" hidden="1" customWidth="1"/>
    <col min="6" max="6" width="17.81640625" style="26" hidden="1" customWidth="1"/>
    <col min="7" max="7" width="12.26953125" style="26" customWidth="1"/>
    <col min="8" max="8" width="1.7265625" style="26" customWidth="1"/>
    <col min="9" max="9" width="21.1796875" style="26" bestFit="1" customWidth="1"/>
    <col min="10" max="10" width="16.81640625" style="26" bestFit="1" customWidth="1"/>
    <col min="11" max="11" width="9.1796875" style="26"/>
    <col min="12" max="12" width="9.1796875" style="64"/>
    <col min="13" max="16384" width="9.1796875" style="26"/>
  </cols>
  <sheetData>
    <row r="1" spans="1:12" ht="18.5" x14ac:dyDescent="0.45">
      <c r="A1" s="154" t="s">
        <v>9</v>
      </c>
      <c r="B1" s="154"/>
      <c r="C1" s="154"/>
      <c r="D1" s="154"/>
      <c r="E1" s="154"/>
      <c r="F1" s="154"/>
      <c r="G1" s="154"/>
    </row>
    <row r="2" spans="1:12" ht="15.5" x14ac:dyDescent="0.35">
      <c r="A2" s="155" t="s">
        <v>59</v>
      </c>
      <c r="B2" s="155"/>
      <c r="C2" s="155"/>
      <c r="D2" s="155"/>
      <c r="E2" s="155"/>
      <c r="F2" s="155"/>
      <c r="G2" s="155"/>
    </row>
    <row r="3" spans="1:12" ht="15.5" x14ac:dyDescent="0.35">
      <c r="A3" s="155" t="s">
        <v>61</v>
      </c>
      <c r="B3" s="155"/>
      <c r="C3" s="155"/>
      <c r="D3" s="155"/>
      <c r="E3" s="155"/>
      <c r="F3" s="155"/>
      <c r="G3" s="155"/>
    </row>
    <row r="4" spans="1:12" ht="18.75" customHeight="1" x14ac:dyDescent="0.3">
      <c r="C4" s="27"/>
    </row>
    <row r="5" spans="1:12" x14ac:dyDescent="0.3">
      <c r="A5" s="156" t="s">
        <v>10</v>
      </c>
      <c r="B5" s="156"/>
      <c r="C5" s="156"/>
      <c r="D5" s="156"/>
      <c r="E5" s="156"/>
      <c r="F5" s="156"/>
      <c r="G5" s="156"/>
    </row>
    <row r="6" spans="1:12" ht="16" thickBot="1" x14ac:dyDescent="0.4">
      <c r="A6" s="153" t="s">
        <v>11</v>
      </c>
      <c r="B6" s="153"/>
      <c r="C6" s="153"/>
      <c r="D6" s="153"/>
      <c r="E6" s="153"/>
      <c r="F6" s="153"/>
      <c r="G6" s="153"/>
      <c r="I6" s="65"/>
      <c r="J6" s="65"/>
    </row>
    <row r="7" spans="1:12" s="32" customFormat="1" ht="30" customHeight="1" x14ac:dyDescent="0.25">
      <c r="A7" s="29"/>
      <c r="B7" s="66" t="s">
        <v>12</v>
      </c>
      <c r="C7" s="66" t="s">
        <v>13</v>
      </c>
      <c r="D7" s="66" t="s">
        <v>14</v>
      </c>
      <c r="E7" s="66"/>
      <c r="F7" s="66" t="s">
        <v>6</v>
      </c>
      <c r="G7" s="31" t="s">
        <v>15</v>
      </c>
      <c r="I7" s="67"/>
      <c r="J7" s="33"/>
      <c r="L7" s="68"/>
    </row>
    <row r="8" spans="1:12" x14ac:dyDescent="0.3">
      <c r="A8" s="34" t="s">
        <v>54</v>
      </c>
      <c r="B8" s="34"/>
      <c r="C8" s="35"/>
      <c r="D8" s="35"/>
      <c r="E8" s="35"/>
      <c r="F8" s="35"/>
      <c r="I8" s="69"/>
    </row>
    <row r="9" spans="1:12" x14ac:dyDescent="0.3">
      <c r="A9" s="36">
        <v>350</v>
      </c>
      <c r="B9" s="103">
        <v>392725623.07999998</v>
      </c>
      <c r="C9" s="104">
        <v>392725623.07999992</v>
      </c>
      <c r="D9" s="103">
        <v>279324440.16127938</v>
      </c>
      <c r="E9" s="70"/>
      <c r="F9" s="94">
        <v>127827536.38749996</v>
      </c>
      <c r="G9" s="71">
        <f>D9/C9</f>
        <v>0.71124577502899466</v>
      </c>
      <c r="J9" s="72"/>
      <c r="K9" s="72"/>
      <c r="L9" s="73"/>
    </row>
    <row r="10" spans="1:12" x14ac:dyDescent="0.3">
      <c r="A10" s="36"/>
      <c r="B10" s="105"/>
      <c r="C10" s="106"/>
      <c r="D10" s="105"/>
      <c r="E10" s="75"/>
      <c r="F10" s="75"/>
      <c r="G10" s="76"/>
      <c r="I10" s="72"/>
      <c r="J10" s="72"/>
      <c r="K10" s="72"/>
      <c r="L10" s="73"/>
    </row>
    <row r="11" spans="1:12" x14ac:dyDescent="0.3">
      <c r="A11" s="41" t="s">
        <v>55</v>
      </c>
      <c r="B11" s="105"/>
      <c r="C11" s="106"/>
      <c r="D11" s="105"/>
      <c r="E11" s="75"/>
      <c r="F11" s="75"/>
      <c r="G11" s="76"/>
      <c r="I11" s="72"/>
      <c r="J11" s="72"/>
      <c r="K11" s="72"/>
      <c r="L11" s="73"/>
    </row>
    <row r="12" spans="1:12" x14ac:dyDescent="0.3">
      <c r="A12" s="36">
        <v>352</v>
      </c>
      <c r="B12" s="105">
        <v>1538871558.3399999</v>
      </c>
      <c r="C12" s="106">
        <v>1538871558.3401871</v>
      </c>
      <c r="D12" s="105">
        <v>978263465.65129244</v>
      </c>
      <c r="E12" s="75"/>
      <c r="F12" s="97">
        <v>382377166.37592435</v>
      </c>
      <c r="G12" s="76">
        <f>D12/C12</f>
        <v>0.63570182992168534</v>
      </c>
      <c r="I12" s="72"/>
      <c r="J12" s="72"/>
      <c r="K12" s="72"/>
      <c r="L12" s="73"/>
    </row>
    <row r="13" spans="1:12" x14ac:dyDescent="0.3">
      <c r="A13" s="36">
        <v>353</v>
      </c>
      <c r="B13" s="107">
        <v>8271105017.7299995</v>
      </c>
      <c r="C13" s="108">
        <v>8271105017.7237682</v>
      </c>
      <c r="D13" s="107">
        <v>4713129522.5540066</v>
      </c>
      <c r="E13" s="77"/>
      <c r="F13" s="98">
        <v>1669925118.6551011</v>
      </c>
      <c r="G13" s="71">
        <f>D13/C13</f>
        <v>0.56983069522808127</v>
      </c>
      <c r="I13" s="72"/>
      <c r="J13" s="72"/>
      <c r="K13" s="72"/>
      <c r="L13" s="73"/>
    </row>
    <row r="14" spans="1:12" x14ac:dyDescent="0.3">
      <c r="A14" s="42" t="s">
        <v>18</v>
      </c>
      <c r="B14" s="105">
        <f>SUM(B12:B13)</f>
        <v>9809976576.0699997</v>
      </c>
      <c r="C14" s="106">
        <f>SUM(C12:C13)</f>
        <v>9809976576.0639553</v>
      </c>
      <c r="D14" s="105">
        <f>SUM(D12:D13)</f>
        <v>5691392988.2052994</v>
      </c>
      <c r="E14" s="75"/>
      <c r="F14" s="74">
        <f>SUM(F12:F13)</f>
        <v>2052302285.0310254</v>
      </c>
      <c r="G14" s="76">
        <f>D14/C14</f>
        <v>0.58016376941124659</v>
      </c>
      <c r="J14" s="78"/>
      <c r="K14" s="78"/>
      <c r="L14" s="79"/>
    </row>
    <row r="15" spans="1:12" x14ac:dyDescent="0.3">
      <c r="A15" s="28"/>
      <c r="B15" s="105"/>
      <c r="C15" s="106"/>
      <c r="D15" s="105"/>
      <c r="E15" s="75"/>
      <c r="F15" s="75"/>
      <c r="G15" s="76"/>
      <c r="I15" s="72"/>
      <c r="J15" s="72"/>
      <c r="K15" s="72"/>
      <c r="L15" s="73"/>
    </row>
    <row r="16" spans="1:12" x14ac:dyDescent="0.3">
      <c r="A16" s="34" t="s">
        <v>19</v>
      </c>
      <c r="B16" s="105"/>
      <c r="C16" s="106"/>
      <c r="D16" s="105"/>
      <c r="E16" s="75"/>
      <c r="F16" s="75"/>
      <c r="G16" s="76"/>
      <c r="I16" s="72"/>
      <c r="J16" s="72"/>
      <c r="K16" s="72"/>
      <c r="L16" s="73"/>
    </row>
    <row r="17" spans="1:12" x14ac:dyDescent="0.3">
      <c r="A17" s="36">
        <v>354</v>
      </c>
      <c r="B17" s="109">
        <v>2627594260.3400002</v>
      </c>
      <c r="C17" s="110">
        <v>2627594260.3399997</v>
      </c>
      <c r="D17" s="105">
        <v>2528354263.1955891</v>
      </c>
      <c r="E17" s="74"/>
      <c r="F17" s="91">
        <v>1868139071.0318267</v>
      </c>
      <c r="G17" s="76">
        <f t="shared" ref="G17:G23" si="0">D17/C17</f>
        <v>0.96223161290831505</v>
      </c>
      <c r="I17" s="72"/>
      <c r="J17" s="72"/>
      <c r="K17" s="72"/>
      <c r="L17" s="73"/>
    </row>
    <row r="18" spans="1:12" x14ac:dyDescent="0.3">
      <c r="A18" s="36">
        <v>355</v>
      </c>
      <c r="B18" s="111">
        <v>2637972028.8600001</v>
      </c>
      <c r="C18" s="110">
        <v>2637972028.8600001</v>
      </c>
      <c r="D18" s="105">
        <v>655191734.57475936</v>
      </c>
      <c r="E18" s="74"/>
      <c r="F18" s="91">
        <v>199667654.22000009</v>
      </c>
      <c r="G18" s="76">
        <f t="shared" si="0"/>
        <v>0.24836947754063204</v>
      </c>
      <c r="I18" s="72"/>
      <c r="J18" s="72"/>
      <c r="K18" s="72"/>
      <c r="L18" s="73"/>
    </row>
    <row r="19" spans="1:12" x14ac:dyDescent="0.3">
      <c r="A19" s="36">
        <v>356</v>
      </c>
      <c r="B19" s="111">
        <v>2170489029.1700001</v>
      </c>
      <c r="C19" s="110">
        <v>2170489029.1700001</v>
      </c>
      <c r="D19" s="105">
        <v>1646992122.5487008</v>
      </c>
      <c r="E19" s="74"/>
      <c r="F19" s="91">
        <v>951768623.65719688</v>
      </c>
      <c r="G19" s="76">
        <f t="shared" si="0"/>
        <v>0.75881153989454364</v>
      </c>
      <c r="I19" s="72"/>
      <c r="J19" s="72"/>
      <c r="K19" s="72"/>
      <c r="L19" s="73"/>
    </row>
    <row r="20" spans="1:12" ht="12.75" customHeight="1" x14ac:dyDescent="0.3">
      <c r="A20" s="36">
        <v>357</v>
      </c>
      <c r="B20" s="112">
        <v>339261207.38999999</v>
      </c>
      <c r="C20" s="110">
        <v>339261207.38999993</v>
      </c>
      <c r="D20" s="105">
        <v>215307571.51137736</v>
      </c>
      <c r="E20" s="74"/>
      <c r="F20" s="91">
        <v>215105175.0500001</v>
      </c>
      <c r="G20" s="76">
        <f t="shared" si="0"/>
        <v>0.63463657742592761</v>
      </c>
      <c r="I20" s="72"/>
      <c r="J20" s="72"/>
      <c r="K20" s="72"/>
      <c r="L20" s="73"/>
    </row>
    <row r="21" spans="1:12" x14ac:dyDescent="0.3">
      <c r="A21" s="36">
        <v>358</v>
      </c>
      <c r="B21" s="111">
        <v>465081503.66000003</v>
      </c>
      <c r="C21" s="110">
        <v>465081503.65999991</v>
      </c>
      <c r="D21" s="105">
        <v>58752899.030000001</v>
      </c>
      <c r="E21" s="74"/>
      <c r="F21" s="91">
        <v>57166296.429999992</v>
      </c>
      <c r="G21" s="76">
        <f t="shared" si="0"/>
        <v>0.12632817810994176</v>
      </c>
      <c r="I21" s="72"/>
      <c r="J21" s="72"/>
      <c r="K21" s="72"/>
      <c r="L21" s="73"/>
    </row>
    <row r="22" spans="1:12" x14ac:dyDescent="0.3">
      <c r="A22" s="36">
        <v>359</v>
      </c>
      <c r="B22" s="113">
        <v>261243804.00999999</v>
      </c>
      <c r="C22" s="114">
        <v>261243804.00999999</v>
      </c>
      <c r="D22" s="107">
        <v>232315316.61933449</v>
      </c>
      <c r="E22" s="70"/>
      <c r="F22" s="94">
        <v>195710758.42059183</v>
      </c>
      <c r="G22" s="71">
        <f t="shared" si="0"/>
        <v>0.88926632154859386</v>
      </c>
      <c r="I22" s="72"/>
      <c r="J22" s="72"/>
      <c r="K22" s="72"/>
      <c r="L22" s="73"/>
    </row>
    <row r="23" spans="1:12" x14ac:dyDescent="0.3">
      <c r="A23" s="42" t="s">
        <v>20</v>
      </c>
      <c r="B23" s="75">
        <f>SUM(B17:B22)</f>
        <v>8501641833.4300013</v>
      </c>
      <c r="C23" s="80">
        <f>SUM(C17:C22)</f>
        <v>8501641833.4300003</v>
      </c>
      <c r="D23" s="74">
        <f>SUM(D17:D22)</f>
        <v>5336913907.4797611</v>
      </c>
      <c r="E23" s="74"/>
      <c r="F23" s="74">
        <f>SUM(F17:F22)</f>
        <v>3487557578.8096156</v>
      </c>
      <c r="G23" s="76">
        <f t="shared" si="0"/>
        <v>0.62775096999429525</v>
      </c>
      <c r="I23" s="78"/>
      <c r="J23" s="78"/>
      <c r="K23" s="78"/>
      <c r="L23" s="79"/>
    </row>
    <row r="24" spans="1:12" x14ac:dyDescent="0.3">
      <c r="A24" s="43"/>
      <c r="B24" s="75"/>
      <c r="C24" s="75"/>
      <c r="D24" s="75"/>
      <c r="E24" s="75"/>
      <c r="F24" s="75"/>
      <c r="G24" s="76"/>
      <c r="I24" s="72"/>
      <c r="J24" s="72"/>
      <c r="K24" s="72"/>
      <c r="L24" s="73"/>
    </row>
    <row r="25" spans="1:12" ht="27" customHeight="1" thickBot="1" x14ac:dyDescent="0.35">
      <c r="A25" s="44" t="s">
        <v>21</v>
      </c>
      <c r="B25" s="81">
        <f>B9+B14+B23</f>
        <v>18704344032.580002</v>
      </c>
      <c r="C25" s="81">
        <f>C9+C14+C23</f>
        <v>18704344032.573956</v>
      </c>
      <c r="D25" s="81">
        <f>D9+D14+D23</f>
        <v>11307631335.84634</v>
      </c>
      <c r="E25" s="82"/>
      <c r="F25" s="81">
        <f>F9+F14+F23</f>
        <v>5667687400.2281408</v>
      </c>
      <c r="G25" s="83">
        <f>D25/C25</f>
        <v>0.60454573098922337</v>
      </c>
      <c r="I25" s="78"/>
      <c r="J25" s="78"/>
      <c r="K25" s="84"/>
      <c r="L25" s="79"/>
    </row>
    <row r="26" spans="1:12" x14ac:dyDescent="0.3">
      <c r="A26" s="43"/>
      <c r="B26" s="43"/>
      <c r="C26" s="72"/>
      <c r="D26" s="72"/>
      <c r="E26" s="72"/>
      <c r="F26" s="72"/>
      <c r="G26" s="76"/>
    </row>
    <row r="27" spans="1:12" x14ac:dyDescent="0.3">
      <c r="A27" s="28"/>
      <c r="B27" s="28"/>
    </row>
    <row r="28" spans="1:12" ht="16" thickBot="1" x14ac:dyDescent="0.4">
      <c r="A28" s="153" t="s">
        <v>22</v>
      </c>
      <c r="B28" s="153"/>
      <c r="C28" s="153"/>
      <c r="D28" s="153"/>
      <c r="E28" s="153"/>
      <c r="F28" s="153"/>
      <c r="G28" s="153"/>
    </row>
    <row r="29" spans="1:12" s="32" customFormat="1" ht="30" customHeight="1" x14ac:dyDescent="0.25">
      <c r="A29" s="29"/>
      <c r="B29" s="66" t="str">
        <f>B7</f>
        <v>Total Plant
FERC Form 1</v>
      </c>
      <c r="C29" s="66" t="s">
        <v>13</v>
      </c>
      <c r="D29" s="66" t="s">
        <v>14</v>
      </c>
      <c r="E29" s="66"/>
      <c r="F29" s="66" t="s">
        <v>6</v>
      </c>
      <c r="G29" s="31" t="s">
        <v>15</v>
      </c>
      <c r="L29" s="68"/>
    </row>
    <row r="30" spans="1:12" x14ac:dyDescent="0.3">
      <c r="A30" s="41" t="s">
        <v>23</v>
      </c>
      <c r="B30" s="41"/>
      <c r="C30" s="72"/>
      <c r="D30" s="72"/>
      <c r="E30" s="72"/>
      <c r="F30" s="72"/>
      <c r="G30" s="76"/>
    </row>
    <row r="31" spans="1:12" x14ac:dyDescent="0.3">
      <c r="A31" s="36">
        <v>360</v>
      </c>
      <c r="B31" s="115">
        <v>131961080.83</v>
      </c>
      <c r="C31" s="116">
        <v>131961080.83000006</v>
      </c>
      <c r="D31" s="93">
        <v>0</v>
      </c>
      <c r="E31" s="74"/>
      <c r="F31" s="74"/>
      <c r="G31" s="76">
        <f>D31/C31</f>
        <v>0</v>
      </c>
      <c r="I31" s="35"/>
      <c r="J31" s="85"/>
    </row>
    <row r="32" spans="1:12" x14ac:dyDescent="0.3">
      <c r="A32" s="34" t="s">
        <v>24</v>
      </c>
      <c r="B32" s="105"/>
      <c r="C32" s="106"/>
      <c r="D32" s="75"/>
      <c r="E32" s="75"/>
      <c r="F32" s="75"/>
      <c r="G32" s="76"/>
      <c r="J32" s="85"/>
    </row>
    <row r="33" spans="1:10" x14ac:dyDescent="0.3">
      <c r="A33" s="36">
        <v>361</v>
      </c>
      <c r="B33" s="105">
        <v>1141836841.6600001</v>
      </c>
      <c r="C33" s="106">
        <v>1141836841.6600001</v>
      </c>
      <c r="D33" s="92">
        <v>0</v>
      </c>
      <c r="E33" s="75"/>
      <c r="F33" s="75"/>
      <c r="G33" s="76">
        <f>D33/C33</f>
        <v>0</v>
      </c>
      <c r="J33" s="85"/>
    </row>
    <row r="34" spans="1:10" x14ac:dyDescent="0.3">
      <c r="A34" s="36">
        <v>362</v>
      </c>
      <c r="B34" s="105">
        <v>3912307325.0500002</v>
      </c>
      <c r="C34" s="106">
        <v>3912307325.050004</v>
      </c>
      <c r="D34" s="92">
        <v>0</v>
      </c>
      <c r="E34" s="75"/>
      <c r="F34" s="75"/>
      <c r="G34" s="76">
        <f>D34/C34</f>
        <v>0</v>
      </c>
      <c r="J34" s="85"/>
    </row>
    <row r="35" spans="1:10" x14ac:dyDescent="0.3">
      <c r="A35" s="36">
        <v>363</v>
      </c>
      <c r="B35" s="107">
        <v>26084509.52</v>
      </c>
      <c r="C35" s="108">
        <v>26084509.520000003</v>
      </c>
      <c r="D35" s="95">
        <v>0</v>
      </c>
      <c r="E35" s="77"/>
      <c r="F35" s="77"/>
      <c r="G35" s="71">
        <f>D35/C35</f>
        <v>0</v>
      </c>
      <c r="J35" s="85"/>
    </row>
    <row r="36" spans="1:10" x14ac:dyDescent="0.3">
      <c r="A36" s="46" t="s">
        <v>25</v>
      </c>
      <c r="B36" s="106">
        <f>SUM(B33:B35)</f>
        <v>5080228676.2300005</v>
      </c>
      <c r="C36" s="106">
        <f>SUM(C33:C35)</f>
        <v>5080228676.2300043</v>
      </c>
      <c r="D36" s="75">
        <f>SUM(D33:D35)</f>
        <v>0</v>
      </c>
      <c r="E36" s="75"/>
      <c r="F36" s="75"/>
      <c r="G36" s="76">
        <f>D36/C36</f>
        <v>0</v>
      </c>
      <c r="I36" s="35"/>
      <c r="J36" s="85"/>
    </row>
    <row r="37" spans="1:10" x14ac:dyDescent="0.3">
      <c r="A37" s="46"/>
      <c r="B37" s="75"/>
      <c r="C37" s="75"/>
      <c r="D37" s="75"/>
      <c r="E37" s="75"/>
      <c r="F37" s="75"/>
      <c r="G37" s="76"/>
      <c r="J37" s="85"/>
    </row>
    <row r="38" spans="1:10" ht="27" customHeight="1" thickBot="1" x14ac:dyDescent="0.35">
      <c r="A38" s="47" t="s">
        <v>56</v>
      </c>
      <c r="B38" s="81">
        <f>B31+B36</f>
        <v>5212189757.0600004</v>
      </c>
      <c r="C38" s="81">
        <f>C31+C36</f>
        <v>5212189757.0600042</v>
      </c>
      <c r="D38" s="82">
        <f>D31+D36</f>
        <v>0</v>
      </c>
      <c r="E38" s="82"/>
      <c r="F38" s="82"/>
      <c r="G38" s="83">
        <f>D38/C38</f>
        <v>0</v>
      </c>
      <c r="J38" s="85"/>
    </row>
    <row r="39" spans="1:10" ht="13.5" thickBot="1" x14ac:dyDescent="0.35">
      <c r="B39" s="75"/>
      <c r="C39" s="75"/>
      <c r="D39" s="75"/>
      <c r="E39" s="75"/>
      <c r="F39" s="75"/>
      <c r="G39" s="86"/>
    </row>
    <row r="40" spans="1:10" ht="35.25" customHeight="1" thickBot="1" x14ac:dyDescent="0.35">
      <c r="A40" s="48" t="s">
        <v>26</v>
      </c>
      <c r="B40" s="87">
        <f>SUM(B25,B38)</f>
        <v>23916533789.640003</v>
      </c>
      <c r="C40" s="87">
        <f>SUM(C25,C38)</f>
        <v>23916533789.633961</v>
      </c>
      <c r="D40" s="87">
        <f>SUM(D25,D38)</f>
        <v>11307631335.84634</v>
      </c>
      <c r="E40" s="96"/>
      <c r="F40" s="87">
        <f>SUM(F25,F38)</f>
        <v>5667687400.2281408</v>
      </c>
      <c r="G40" s="88">
        <f>D40/C40</f>
        <v>0.47279557461405036</v>
      </c>
      <c r="J40" s="85"/>
    </row>
    <row r="42" spans="1:10" x14ac:dyDescent="0.3">
      <c r="C42" s="89"/>
      <c r="D42" s="49"/>
      <c r="E42" s="49"/>
      <c r="F42" s="49"/>
    </row>
    <row r="43" spans="1:10" x14ac:dyDescent="0.3">
      <c r="C43" s="50"/>
    </row>
    <row r="44" spans="1:10" x14ac:dyDescent="0.3">
      <c r="C44" s="51"/>
      <c r="D44" s="49"/>
      <c r="E44" s="49"/>
      <c r="F44" s="49"/>
    </row>
    <row r="46" spans="1:10" x14ac:dyDescent="0.3">
      <c r="C46" s="49"/>
    </row>
    <row r="47" spans="1:10" x14ac:dyDescent="0.3">
      <c r="C47" s="52"/>
      <c r="I47" s="35"/>
    </row>
    <row r="48" spans="1:10" x14ac:dyDescent="0.3">
      <c r="C48" s="49"/>
    </row>
  </sheetData>
  <mergeCells count="6">
    <mergeCell ref="A28:G28"/>
    <mergeCell ref="A1:G1"/>
    <mergeCell ref="A2:G2"/>
    <mergeCell ref="A3:G3"/>
    <mergeCell ref="A5:G5"/>
    <mergeCell ref="A6:G6"/>
  </mergeCells>
  <printOptions horizontalCentered="1"/>
  <pageMargins left="0.56999999999999995" right="0.56999999999999995" top="0.42" bottom="0.54" header="0.26" footer="0.17"/>
  <pageSetup orientation="portrait" r:id="rId1"/>
  <headerFooter alignWithMargins="0">
    <oddHeader>&amp;RTO2026 Annual Update
Attachment 4
WP-Schedule 6 and 8
Page &amp;P of &amp;N</oddHeader>
    <oddFooter>&amp;R&amp;8&amp;A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EA58B-45CC-44BB-A633-23567BA143D4}">
  <sheetPr>
    <pageSetUpPr fitToPage="1"/>
  </sheetPr>
  <dimension ref="A1:J48"/>
  <sheetViews>
    <sheetView zoomScale="90" zoomScaleNormal="90" zoomScaleSheetLayoutView="80" workbookViewId="0">
      <selection sqref="A1:E1"/>
    </sheetView>
  </sheetViews>
  <sheetFormatPr defaultColWidth="9.1796875" defaultRowHeight="13" x14ac:dyDescent="0.3"/>
  <cols>
    <col min="1" max="1" width="20.453125" style="26" customWidth="1"/>
    <col min="2" max="4" width="15" style="26" bestFit="1" customWidth="1"/>
    <col min="5" max="5" width="12.26953125" style="26" customWidth="1"/>
    <col min="6" max="6" width="16.81640625" style="26" hidden="1" customWidth="1"/>
    <col min="7" max="7" width="18.7265625" style="26" hidden="1" customWidth="1"/>
    <col min="8" max="8" width="16.81640625" style="26" bestFit="1" customWidth="1"/>
    <col min="9" max="9" width="9.1796875" style="26"/>
    <col min="10" max="10" width="9.1796875" style="64"/>
    <col min="11" max="16384" width="9.1796875" style="26"/>
  </cols>
  <sheetData>
    <row r="1" spans="1:10" ht="18.5" x14ac:dyDescent="0.45">
      <c r="A1" s="154" t="s">
        <v>9</v>
      </c>
      <c r="B1" s="154"/>
      <c r="C1" s="154"/>
      <c r="D1" s="154"/>
      <c r="E1" s="154"/>
      <c r="F1" s="58"/>
      <c r="G1" s="58"/>
    </row>
    <row r="2" spans="1:10" ht="15.5" x14ac:dyDescent="0.35">
      <c r="A2" s="155" t="s">
        <v>59</v>
      </c>
      <c r="B2" s="155"/>
      <c r="C2" s="155"/>
      <c r="D2" s="155"/>
      <c r="E2" s="155"/>
      <c r="F2" s="59"/>
      <c r="G2" s="59"/>
    </row>
    <row r="3" spans="1:10" ht="15.5" x14ac:dyDescent="0.35">
      <c r="A3" s="155" t="s">
        <v>60</v>
      </c>
      <c r="B3" s="155"/>
      <c r="C3" s="155"/>
      <c r="D3" s="155"/>
      <c r="E3" s="155"/>
      <c r="F3" s="59"/>
      <c r="G3" s="59"/>
    </row>
    <row r="4" spans="1:10" ht="18.75" customHeight="1" x14ac:dyDescent="0.3">
      <c r="C4" s="27"/>
    </row>
    <row r="5" spans="1:10" x14ac:dyDescent="0.3">
      <c r="A5" s="156" t="s">
        <v>10</v>
      </c>
      <c r="B5" s="156"/>
      <c r="C5" s="156"/>
      <c r="D5" s="156"/>
      <c r="E5" s="156"/>
      <c r="F5" s="60"/>
      <c r="G5" s="60"/>
    </row>
    <row r="6" spans="1:10" ht="16" thickBot="1" x14ac:dyDescent="0.4">
      <c r="A6" s="153" t="s">
        <v>11</v>
      </c>
      <c r="B6" s="153"/>
      <c r="C6" s="153"/>
      <c r="D6" s="153"/>
      <c r="E6" s="153"/>
      <c r="F6" s="54"/>
      <c r="G6" s="54"/>
      <c r="H6" s="65"/>
    </row>
    <row r="7" spans="1:10" s="32" customFormat="1" ht="30" customHeight="1" x14ac:dyDescent="0.25">
      <c r="A7" s="29"/>
      <c r="B7" s="66" t="s">
        <v>12</v>
      </c>
      <c r="C7" s="66" t="s">
        <v>13</v>
      </c>
      <c r="D7" s="66" t="s">
        <v>14</v>
      </c>
      <c r="E7" s="31" t="s">
        <v>15</v>
      </c>
      <c r="F7" s="31" t="s">
        <v>16</v>
      </c>
      <c r="G7" s="30" t="s">
        <v>17</v>
      </c>
      <c r="J7" s="68"/>
    </row>
    <row r="8" spans="1:10" x14ac:dyDescent="0.3">
      <c r="A8" s="34" t="s">
        <v>54</v>
      </c>
      <c r="B8" s="34"/>
      <c r="C8" s="35"/>
      <c r="D8" s="35"/>
      <c r="F8" s="34"/>
      <c r="G8" s="34"/>
    </row>
    <row r="9" spans="1:10" x14ac:dyDescent="0.3">
      <c r="A9" s="117">
        <v>350</v>
      </c>
      <c r="B9" s="103">
        <v>390235190</v>
      </c>
      <c r="C9" s="104">
        <v>390235190.5999999</v>
      </c>
      <c r="D9" s="103">
        <v>284051410.47540128</v>
      </c>
      <c r="E9" s="136">
        <f>D9/C9</f>
        <v>0.72789798900161351</v>
      </c>
      <c r="F9" s="37">
        <v>133452710.66749996</v>
      </c>
      <c r="G9" s="55">
        <f>(D9-F9)/(C9-F9)</f>
        <v>0.58648354766060751</v>
      </c>
      <c r="I9" s="72"/>
      <c r="J9" s="73"/>
    </row>
    <row r="10" spans="1:10" x14ac:dyDescent="0.3">
      <c r="A10" s="117"/>
      <c r="B10" s="105"/>
      <c r="C10" s="106"/>
      <c r="D10" s="105"/>
      <c r="E10" s="137"/>
      <c r="F10" s="39"/>
      <c r="G10" s="39"/>
      <c r="I10" s="72"/>
      <c r="J10" s="73"/>
    </row>
    <row r="11" spans="1:10" x14ac:dyDescent="0.3">
      <c r="A11" s="119" t="s">
        <v>55</v>
      </c>
      <c r="B11" s="105"/>
      <c r="C11" s="106"/>
      <c r="D11" s="105"/>
      <c r="E11" s="137"/>
      <c r="F11" s="39"/>
      <c r="G11" s="39"/>
      <c r="I11" s="72"/>
      <c r="J11" s="73"/>
    </row>
    <row r="12" spans="1:10" x14ac:dyDescent="0.3">
      <c r="A12" s="117">
        <v>352</v>
      </c>
      <c r="B12" s="105">
        <v>1452514877</v>
      </c>
      <c r="C12" s="106">
        <v>1452514878.6701863</v>
      </c>
      <c r="D12" s="105">
        <v>936218418.31468368</v>
      </c>
      <c r="E12" s="137">
        <f>D12/C12</f>
        <v>0.64454996782670826</v>
      </c>
      <c r="F12" s="39">
        <v>378143509.97377837</v>
      </c>
      <c r="G12" s="53">
        <f t="shared" ref="G12:G25" si="0">(D12-F12)/(C12-F12)</f>
        <v>0.51944320614020778</v>
      </c>
      <c r="I12" s="72"/>
      <c r="J12" s="73"/>
    </row>
    <row r="13" spans="1:10" x14ac:dyDescent="0.3">
      <c r="A13" s="117">
        <v>353</v>
      </c>
      <c r="B13" s="107">
        <v>7886819048</v>
      </c>
      <c r="C13" s="108">
        <v>7886819048.6337729</v>
      </c>
      <c r="D13" s="107">
        <v>4482729299.8015165</v>
      </c>
      <c r="E13" s="136">
        <f>D13/C13</f>
        <v>0.56838242035970843</v>
      </c>
      <c r="F13" s="38">
        <v>1548737598.4450109</v>
      </c>
      <c r="G13" s="55">
        <f t="shared" si="0"/>
        <v>0.46291479912570782</v>
      </c>
      <c r="I13" s="72"/>
      <c r="J13" s="73"/>
    </row>
    <row r="14" spans="1:10" x14ac:dyDescent="0.3">
      <c r="A14" s="120" t="s">
        <v>18</v>
      </c>
      <c r="B14" s="105">
        <f>SUM(B12:B13)</f>
        <v>9339333925</v>
      </c>
      <c r="C14" s="106">
        <f>SUM(C12:C13)</f>
        <v>9339333927.3039589</v>
      </c>
      <c r="D14" s="105">
        <f>SUM(D12:D13)</f>
        <v>5418947718.1162004</v>
      </c>
      <c r="E14" s="137">
        <f>D14/C14</f>
        <v>0.5802285002652775</v>
      </c>
      <c r="F14" s="74">
        <f>SUM(F12:F13)</f>
        <v>1926881108.4187894</v>
      </c>
      <c r="G14" s="53">
        <f>(D14-F14)/(C14-F14)</f>
        <v>0.47110810618591115</v>
      </c>
      <c r="I14" s="78"/>
      <c r="J14" s="79"/>
    </row>
    <row r="15" spans="1:10" x14ac:dyDescent="0.3">
      <c r="A15" s="121"/>
      <c r="B15" s="105"/>
      <c r="C15" s="106"/>
      <c r="D15" s="105"/>
      <c r="E15" s="137"/>
      <c r="F15" s="39"/>
      <c r="G15" s="53"/>
      <c r="I15" s="72"/>
      <c r="J15" s="73"/>
    </row>
    <row r="16" spans="1:10" x14ac:dyDescent="0.3">
      <c r="A16" s="122" t="s">
        <v>19</v>
      </c>
      <c r="B16" s="105"/>
      <c r="C16" s="106"/>
      <c r="D16" s="105"/>
      <c r="E16" s="137"/>
      <c r="F16" s="39"/>
      <c r="G16" s="53"/>
      <c r="I16" s="72"/>
      <c r="J16" s="73"/>
    </row>
    <row r="17" spans="1:10" x14ac:dyDescent="0.3">
      <c r="A17" s="117">
        <v>354</v>
      </c>
      <c r="B17" s="109">
        <v>2614263737</v>
      </c>
      <c r="C17" s="110">
        <v>2614263736.8600001</v>
      </c>
      <c r="D17" s="105">
        <v>2512776503.7365317</v>
      </c>
      <c r="E17" s="137">
        <f t="shared" ref="E17:E23" si="1">D17/C17</f>
        <v>0.96117942054103345</v>
      </c>
      <c r="F17" s="39">
        <v>1864060641.2218266</v>
      </c>
      <c r="G17" s="53">
        <f t="shared" si="0"/>
        <v>0.86472032211872374</v>
      </c>
      <c r="H17" s="35"/>
      <c r="I17" s="72"/>
      <c r="J17" s="73"/>
    </row>
    <row r="18" spans="1:10" x14ac:dyDescent="0.3">
      <c r="A18" s="117">
        <v>355</v>
      </c>
      <c r="B18" s="111">
        <v>2482407376</v>
      </c>
      <c r="C18" s="110">
        <v>2482407374.1899986</v>
      </c>
      <c r="D18" s="105">
        <v>647749642.71152496</v>
      </c>
      <c r="E18" s="137">
        <f t="shared" si="1"/>
        <v>0.2609360773925688</v>
      </c>
      <c r="F18" s="39">
        <v>199337946.9600001</v>
      </c>
      <c r="G18" s="53">
        <f t="shared" si="0"/>
        <v>0.19640738490181334</v>
      </c>
      <c r="I18" s="72"/>
      <c r="J18" s="73"/>
    </row>
    <row r="19" spans="1:10" x14ac:dyDescent="0.3">
      <c r="A19" s="117">
        <v>356</v>
      </c>
      <c r="B19" s="111">
        <v>2186903951</v>
      </c>
      <c r="C19" s="110">
        <v>2186903950.5699997</v>
      </c>
      <c r="D19" s="105">
        <v>1690959761.9104967</v>
      </c>
      <c r="E19" s="137">
        <f t="shared" si="1"/>
        <v>0.77322086389288425</v>
      </c>
      <c r="F19" s="39">
        <v>950910366.71719694</v>
      </c>
      <c r="G19" s="53">
        <f t="shared" si="0"/>
        <v>0.59874857350508215</v>
      </c>
      <c r="I19" s="72"/>
      <c r="J19" s="73"/>
    </row>
    <row r="20" spans="1:10" ht="12.75" customHeight="1" x14ac:dyDescent="0.3">
      <c r="A20" s="117">
        <v>357</v>
      </c>
      <c r="B20" s="112">
        <v>330194712</v>
      </c>
      <c r="C20" s="110">
        <v>330194711.45999998</v>
      </c>
      <c r="D20" s="105">
        <v>215307591.14567745</v>
      </c>
      <c r="E20" s="137">
        <f t="shared" si="1"/>
        <v>0.65206250637287977</v>
      </c>
      <c r="F20" s="39">
        <v>215105175.0500001</v>
      </c>
      <c r="G20" s="53">
        <f t="shared" si="0"/>
        <v>1.758770623215044E-3</v>
      </c>
      <c r="I20" s="72"/>
      <c r="J20" s="73"/>
    </row>
    <row r="21" spans="1:10" x14ac:dyDescent="0.3">
      <c r="A21" s="117">
        <v>358</v>
      </c>
      <c r="B21" s="111">
        <v>455498400</v>
      </c>
      <c r="C21" s="110">
        <v>455498399.0999999</v>
      </c>
      <c r="D21" s="105">
        <v>58752899.030000001</v>
      </c>
      <c r="E21" s="137">
        <f t="shared" si="1"/>
        <v>0.12898596163254883</v>
      </c>
      <c r="F21" s="39">
        <v>57166296.429999992</v>
      </c>
      <c r="G21" s="53">
        <f>(D21-F21)/(C21-F21)</f>
        <v>3.9831150674652935E-3</v>
      </c>
      <c r="I21" s="72"/>
      <c r="J21" s="73"/>
    </row>
    <row r="22" spans="1:10" x14ac:dyDescent="0.3">
      <c r="A22" s="117">
        <v>359</v>
      </c>
      <c r="B22" s="113">
        <v>252459077</v>
      </c>
      <c r="C22" s="114">
        <v>252459076.63999999</v>
      </c>
      <c r="D22" s="107">
        <v>226060419.8889825</v>
      </c>
      <c r="E22" s="136">
        <f t="shared" si="1"/>
        <v>0.89543391704366693</v>
      </c>
      <c r="F22" s="38">
        <v>195326562.38059181</v>
      </c>
      <c r="G22" s="55">
        <f t="shared" si="0"/>
        <v>0.53793987376163233</v>
      </c>
      <c r="I22" s="72"/>
      <c r="J22" s="73"/>
    </row>
    <row r="23" spans="1:10" x14ac:dyDescent="0.3">
      <c r="A23" s="120" t="s">
        <v>20</v>
      </c>
      <c r="B23" s="106">
        <f>SUM(B17:B22)</f>
        <v>8321727253</v>
      </c>
      <c r="C23" s="123">
        <f>SUM(C17:C22)</f>
        <v>8321727248.8199987</v>
      </c>
      <c r="D23" s="105">
        <f>SUM(D17:D22)</f>
        <v>5351606818.423213</v>
      </c>
      <c r="E23" s="137">
        <f t="shared" si="1"/>
        <v>0.64308846690235588</v>
      </c>
      <c r="F23" s="74">
        <f>SUM(F17:F22)</f>
        <v>3481906988.7596154</v>
      </c>
      <c r="G23" s="53">
        <f t="shared" si="0"/>
        <v>0.38631596406439084</v>
      </c>
      <c r="I23" s="78"/>
      <c r="J23" s="79"/>
    </row>
    <row r="24" spans="1:10" x14ac:dyDescent="0.3">
      <c r="A24" s="124"/>
      <c r="B24" s="106"/>
      <c r="C24" s="106"/>
      <c r="D24" s="106"/>
      <c r="E24" s="118"/>
      <c r="F24" s="40"/>
      <c r="G24" s="39"/>
      <c r="I24" s="72"/>
      <c r="J24" s="73"/>
    </row>
    <row r="25" spans="1:10" ht="27" customHeight="1" thickBot="1" x14ac:dyDescent="0.35">
      <c r="A25" s="125" t="s">
        <v>21</v>
      </c>
      <c r="B25" s="126">
        <f>B9+B14+B23</f>
        <v>18051296368</v>
      </c>
      <c r="C25" s="126">
        <f>C9+C14+C23</f>
        <v>18051296366.723957</v>
      </c>
      <c r="D25" s="126">
        <f>D9+D14+D23</f>
        <v>11054605947.014814</v>
      </c>
      <c r="E25" s="127">
        <f>D25/C25</f>
        <v>0.61239955970104443</v>
      </c>
      <c r="F25" s="81">
        <f>F9+F14+F23</f>
        <v>5542240807.8459053</v>
      </c>
      <c r="G25" s="56">
        <f t="shared" si="0"/>
        <v>0.44066997010470693</v>
      </c>
      <c r="I25" s="84"/>
      <c r="J25" s="79"/>
    </row>
    <row r="26" spans="1:10" x14ac:dyDescent="0.3">
      <c r="A26" s="124"/>
      <c r="B26" s="124"/>
      <c r="C26" s="128"/>
      <c r="D26" s="128"/>
      <c r="E26" s="118"/>
      <c r="F26" s="43"/>
      <c r="G26" s="43"/>
    </row>
    <row r="27" spans="1:10" x14ac:dyDescent="0.3">
      <c r="A27" s="121"/>
      <c r="B27" s="121"/>
      <c r="C27" s="129"/>
      <c r="D27" s="129"/>
      <c r="E27" s="129"/>
      <c r="F27" s="28"/>
      <c r="G27" s="28"/>
    </row>
    <row r="28" spans="1:10" ht="16" thickBot="1" x14ac:dyDescent="0.4">
      <c r="A28" s="157" t="s">
        <v>22</v>
      </c>
      <c r="B28" s="157"/>
      <c r="C28" s="157"/>
      <c r="D28" s="157"/>
      <c r="E28" s="157"/>
      <c r="F28" s="61"/>
      <c r="G28" s="61"/>
    </row>
    <row r="29" spans="1:10" s="32" customFormat="1" ht="30" customHeight="1" x14ac:dyDescent="0.25">
      <c r="A29" s="130"/>
      <c r="B29" s="131" t="str">
        <f>B7</f>
        <v>Total Plant
FERC Form 1</v>
      </c>
      <c r="C29" s="131" t="s">
        <v>13</v>
      </c>
      <c r="D29" s="131" t="s">
        <v>14</v>
      </c>
      <c r="E29" s="132" t="s">
        <v>15</v>
      </c>
      <c r="F29" s="29"/>
      <c r="G29" s="45"/>
      <c r="J29" s="68"/>
    </row>
    <row r="30" spans="1:10" x14ac:dyDescent="0.3">
      <c r="A30" s="119" t="s">
        <v>23</v>
      </c>
      <c r="B30" s="119"/>
      <c r="C30" s="128"/>
      <c r="D30" s="128"/>
      <c r="E30" s="118"/>
      <c r="F30" s="41"/>
      <c r="G30" s="41"/>
    </row>
    <row r="31" spans="1:10" x14ac:dyDescent="0.3">
      <c r="A31" s="117">
        <v>360</v>
      </c>
      <c r="B31" s="115">
        <v>131192053</v>
      </c>
      <c r="C31" s="116">
        <v>131192052.44</v>
      </c>
      <c r="D31" s="105">
        <v>0</v>
      </c>
      <c r="E31" s="137">
        <f>D31/C31</f>
        <v>0</v>
      </c>
      <c r="F31" s="76"/>
      <c r="G31" s="76"/>
    </row>
    <row r="32" spans="1:10" x14ac:dyDescent="0.3">
      <c r="A32" s="122" t="s">
        <v>24</v>
      </c>
      <c r="B32" s="105"/>
      <c r="C32" s="106"/>
      <c r="D32" s="106"/>
      <c r="E32" s="137"/>
      <c r="F32" s="76"/>
      <c r="G32" s="76"/>
    </row>
    <row r="33" spans="1:8" x14ac:dyDescent="0.3">
      <c r="A33" s="117">
        <v>361</v>
      </c>
      <c r="B33" s="105">
        <v>1026637750</v>
      </c>
      <c r="C33" s="106">
        <v>1026637750.2599994</v>
      </c>
      <c r="D33" s="106">
        <v>0</v>
      </c>
      <c r="E33" s="137">
        <f>D33/C33</f>
        <v>0</v>
      </c>
      <c r="F33" s="76"/>
      <c r="G33" s="76"/>
    </row>
    <row r="34" spans="1:8" x14ac:dyDescent="0.3">
      <c r="A34" s="117">
        <v>362</v>
      </c>
      <c r="B34" s="105">
        <v>3647243936</v>
      </c>
      <c r="C34" s="106">
        <v>3647243935.6900029</v>
      </c>
      <c r="D34" s="106">
        <v>0</v>
      </c>
      <c r="E34" s="137">
        <f>D34/C34</f>
        <v>0</v>
      </c>
      <c r="F34" s="76"/>
      <c r="G34" s="76"/>
    </row>
    <row r="35" spans="1:8" x14ac:dyDescent="0.3">
      <c r="A35" s="117">
        <v>363</v>
      </c>
      <c r="B35" s="107">
        <v>26086466</v>
      </c>
      <c r="C35" s="108">
        <v>26086465.910000004</v>
      </c>
      <c r="D35" s="108">
        <v>0</v>
      </c>
      <c r="E35" s="136">
        <f>D35/C35</f>
        <v>0</v>
      </c>
      <c r="F35" s="71"/>
      <c r="G35" s="71"/>
    </row>
    <row r="36" spans="1:8" x14ac:dyDescent="0.3">
      <c r="A36" s="133" t="s">
        <v>25</v>
      </c>
      <c r="B36" s="106">
        <f>SUM(B33:B35)</f>
        <v>4699968152</v>
      </c>
      <c r="C36" s="106">
        <f>SUM(C33:C35)</f>
        <v>4699968151.8600025</v>
      </c>
      <c r="D36" s="106">
        <f>SUM(D33:D35)</f>
        <v>0</v>
      </c>
      <c r="E36" s="137">
        <f>D36/C36</f>
        <v>0</v>
      </c>
      <c r="F36" s="76"/>
      <c r="G36" s="76"/>
    </row>
    <row r="37" spans="1:8" x14ac:dyDescent="0.3">
      <c r="A37" s="133"/>
      <c r="B37" s="106"/>
      <c r="C37" s="106"/>
      <c r="D37" s="106"/>
      <c r="E37" s="137"/>
      <c r="F37" s="76"/>
      <c r="G37" s="76"/>
    </row>
    <row r="38" spans="1:8" ht="27" customHeight="1" thickBot="1" x14ac:dyDescent="0.35">
      <c r="A38" s="134" t="s">
        <v>56</v>
      </c>
      <c r="B38" s="126">
        <f>B31+B36</f>
        <v>4831160205</v>
      </c>
      <c r="C38" s="126">
        <f>C31+C36</f>
        <v>4831160204.3000021</v>
      </c>
      <c r="D38" s="135">
        <f>D31+D36</f>
        <v>0</v>
      </c>
      <c r="E38" s="127">
        <f>D38/C38</f>
        <v>0</v>
      </c>
      <c r="F38" s="83"/>
      <c r="G38" s="83"/>
    </row>
    <row r="39" spans="1:8" ht="13.5" thickBot="1" x14ac:dyDescent="0.35">
      <c r="B39" s="75"/>
      <c r="C39" s="75"/>
      <c r="D39" s="75"/>
      <c r="E39" s="86"/>
    </row>
    <row r="40" spans="1:8" ht="35.25" customHeight="1" thickBot="1" x14ac:dyDescent="0.35">
      <c r="A40" s="48" t="s">
        <v>26</v>
      </c>
      <c r="B40" s="87">
        <f>SUM(B25,B38)</f>
        <v>22882456573</v>
      </c>
      <c r="C40" s="87">
        <f>SUM(C25,C38)</f>
        <v>22882456571.02396</v>
      </c>
      <c r="D40" s="87">
        <f>SUM(D25,D38)</f>
        <v>11054605947.014814</v>
      </c>
      <c r="E40" s="88">
        <f>D40/C40</f>
        <v>0.4831039846050994</v>
      </c>
      <c r="F40" s="87">
        <f>F37+F25</f>
        <v>5542240807.8459053</v>
      </c>
      <c r="G40" s="57">
        <f>(D40-F40)/(C40-F40)</f>
        <v>0.31789484135914936</v>
      </c>
      <c r="H40" s="85"/>
    </row>
    <row r="42" spans="1:8" x14ac:dyDescent="0.3">
      <c r="C42" s="89"/>
      <c r="D42" s="49"/>
    </row>
    <row r="43" spans="1:8" x14ac:dyDescent="0.3">
      <c r="C43" s="50"/>
    </row>
    <row r="44" spans="1:8" x14ac:dyDescent="0.3">
      <c r="C44" s="51"/>
      <c r="D44" s="49"/>
    </row>
    <row r="46" spans="1:8" x14ac:dyDescent="0.3">
      <c r="C46" s="49"/>
    </row>
    <row r="47" spans="1:8" x14ac:dyDescent="0.3">
      <c r="C47" s="52"/>
    </row>
    <row r="48" spans="1:8" x14ac:dyDescent="0.3">
      <c r="C48" s="49"/>
    </row>
  </sheetData>
  <mergeCells count="6">
    <mergeCell ref="A28:E28"/>
    <mergeCell ref="A1:E1"/>
    <mergeCell ref="A2:E2"/>
    <mergeCell ref="A3:E3"/>
    <mergeCell ref="A5:E5"/>
    <mergeCell ref="A6:E6"/>
  </mergeCells>
  <printOptions horizontalCentered="1"/>
  <pageMargins left="0.56999999999999995" right="0.56999999999999995" top="0.42" bottom="0.54" header="0.26" footer="0.17"/>
  <pageSetup orientation="portrait" r:id="rId1"/>
  <headerFooter alignWithMargins="0">
    <oddHeader>&amp;RTO2026 Annual Update
Attachment 4
WP-Schedule 6 and 8
Page &amp;P of &amp;N</oddHeader>
    <oddFooter>&amp;R&amp;8&amp;A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0" tint="-4.9989318521683403E-2"/>
    <pageSetUpPr fitToPage="1"/>
  </sheetPr>
  <dimension ref="B2:N37"/>
  <sheetViews>
    <sheetView showGridLines="0" showWhiteSpace="0" zoomScale="85" zoomScaleNormal="85" workbookViewId="0">
      <selection activeCell="B2" sqref="B2"/>
    </sheetView>
  </sheetViews>
  <sheetFormatPr defaultColWidth="9.1796875" defaultRowHeight="12.5" x14ac:dyDescent="0.25"/>
  <cols>
    <col min="1" max="1" width="3.54296875" style="1" customWidth="1"/>
    <col min="2" max="2" width="26.81640625" style="1" bestFit="1" customWidth="1"/>
    <col min="3" max="6" width="15.1796875" style="1" customWidth="1"/>
    <col min="7" max="9" width="16.453125" style="1" bestFit="1" customWidth="1"/>
    <col min="10" max="12" width="15.453125" style="1" bestFit="1" customWidth="1"/>
    <col min="13" max="13" width="16" style="1" bestFit="1" customWidth="1"/>
    <col min="14" max="14" width="2.54296875" style="1" customWidth="1"/>
    <col min="15" max="16" width="9.26953125" style="1" bestFit="1" customWidth="1"/>
    <col min="17" max="16384" width="9.1796875" style="1"/>
  </cols>
  <sheetData>
    <row r="2" spans="2:13" ht="13" x14ac:dyDescent="0.3">
      <c r="B2" s="4" t="s">
        <v>3</v>
      </c>
    </row>
    <row r="3" spans="2:13" ht="13.5" thickBot="1" x14ac:dyDescent="0.35">
      <c r="B3" s="99" t="s">
        <v>27</v>
      </c>
      <c r="C3" s="3"/>
      <c r="D3" s="3"/>
      <c r="E3" s="3"/>
      <c r="F3" s="3"/>
    </row>
    <row r="6" spans="2:13" ht="13" x14ac:dyDescent="0.3">
      <c r="B6" s="138">
        <v>45261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3"/>
    </row>
    <row r="7" spans="2:13" ht="13" x14ac:dyDescent="0.3">
      <c r="B7" s="4" t="s">
        <v>28</v>
      </c>
    </row>
    <row r="8" spans="2:13" ht="13" x14ac:dyDescent="0.3">
      <c r="C8" s="140">
        <v>350.1</v>
      </c>
      <c r="D8" s="140">
        <v>350.2</v>
      </c>
      <c r="E8" s="140">
        <v>352</v>
      </c>
      <c r="F8" s="140">
        <v>353</v>
      </c>
      <c r="G8" s="140">
        <v>354</v>
      </c>
      <c r="H8" s="140">
        <v>355</v>
      </c>
      <c r="I8" s="140">
        <v>356</v>
      </c>
      <c r="J8" s="140">
        <v>357</v>
      </c>
      <c r="K8" s="140">
        <v>358</v>
      </c>
      <c r="L8" s="140">
        <v>359</v>
      </c>
      <c r="M8" s="140" t="s">
        <v>0</v>
      </c>
    </row>
    <row r="9" spans="2:13" x14ac:dyDescent="0.25">
      <c r="B9" s="1" t="s">
        <v>29</v>
      </c>
      <c r="C9" s="139">
        <v>0</v>
      </c>
      <c r="D9" s="139">
        <v>18236970.026450831</v>
      </c>
      <c r="E9" s="139">
        <v>83908952.329249516</v>
      </c>
      <c r="F9" s="139">
        <v>347682362.62617439</v>
      </c>
      <c r="G9" s="139">
        <v>445800245.95854717</v>
      </c>
      <c r="H9" s="139">
        <v>61391894.064308397</v>
      </c>
      <c r="I9" s="139">
        <v>265130701.67077288</v>
      </c>
      <c r="J9" s="139">
        <v>24490581.195286296</v>
      </c>
      <c r="K9" s="139">
        <v>19869423.22910776</v>
      </c>
      <c r="L9" s="139">
        <v>25612669.008508582</v>
      </c>
      <c r="M9" s="139">
        <f>SUM(C9:L9)</f>
        <v>1292123800.1084058</v>
      </c>
    </row>
    <row r="10" spans="2:13" x14ac:dyDescent="0.25">
      <c r="B10" s="16" t="s">
        <v>30</v>
      </c>
      <c r="C10" s="139">
        <v>0</v>
      </c>
      <c r="D10" s="139">
        <v>-620215.55000000005</v>
      </c>
      <c r="E10" s="139">
        <v>4786001.7300000004</v>
      </c>
      <c r="F10" s="139">
        <v>-2596132.3699999973</v>
      </c>
      <c r="G10" s="139">
        <v>-68481.980000000447</v>
      </c>
      <c r="H10" s="139">
        <v>30038149</v>
      </c>
      <c r="I10" s="139">
        <v>21270140.539999992</v>
      </c>
      <c r="J10" s="139">
        <v>-1617473.4600000002</v>
      </c>
      <c r="K10" s="139">
        <v>6685094.7400000002</v>
      </c>
      <c r="L10" s="139">
        <v>-799616.33</v>
      </c>
      <c r="M10" s="139">
        <f>SUM(C10:L10)</f>
        <v>57077466.319999993</v>
      </c>
    </row>
    <row r="11" spans="2:13" x14ac:dyDescent="0.25">
      <c r="B11" s="1" t="s">
        <v>31</v>
      </c>
      <c r="C11" s="141">
        <v>0</v>
      </c>
      <c r="D11" s="141">
        <v>33524737.443549171</v>
      </c>
      <c r="E11" s="141">
        <v>202527816.50863031</v>
      </c>
      <c r="F11" s="141">
        <v>1159950509.3121967</v>
      </c>
      <c r="G11" s="141">
        <v>371611224.01190501</v>
      </c>
      <c r="H11" s="141">
        <v>-62179835.487363286</v>
      </c>
      <c r="I11" s="141">
        <v>510398240.98985946</v>
      </c>
      <c r="J11" s="141">
        <v>31153772.122668378</v>
      </c>
      <c r="K11" s="141">
        <v>111750565.67613809</v>
      </c>
      <c r="L11" s="141">
        <v>20261876.767472636</v>
      </c>
      <c r="M11" s="142">
        <f>SUM(C11:L11)</f>
        <v>2378998907.3450561</v>
      </c>
    </row>
    <row r="12" spans="2:13" x14ac:dyDescent="0.25">
      <c r="B12" s="1" t="s">
        <v>32</v>
      </c>
      <c r="C12" s="139">
        <v>0</v>
      </c>
      <c r="D12" s="139">
        <v>51141491.920000002</v>
      </c>
      <c r="E12" s="139">
        <v>291222770.5678798</v>
      </c>
      <c r="F12" s="139">
        <v>1505036739.5683713</v>
      </c>
      <c r="G12" s="139">
        <v>817342987.99045217</v>
      </c>
      <c r="H12" s="139">
        <v>29250207.576945111</v>
      </c>
      <c r="I12" s="139">
        <v>796799083.20063233</v>
      </c>
      <c r="J12" s="139">
        <v>54026879.857954673</v>
      </c>
      <c r="K12" s="139">
        <v>138305083.64524585</v>
      </c>
      <c r="L12" s="139">
        <v>45074929.445981219</v>
      </c>
      <c r="M12" s="139">
        <f>SUM(C12:L12)</f>
        <v>3728200173.7734623</v>
      </c>
    </row>
    <row r="14" spans="2:13" ht="13" x14ac:dyDescent="0.3">
      <c r="B14" s="4" t="s">
        <v>8</v>
      </c>
    </row>
    <row r="15" spans="2:13" ht="13" x14ac:dyDescent="0.3">
      <c r="C15" s="9"/>
      <c r="D15" s="140">
        <v>350</v>
      </c>
      <c r="E15" s="140">
        <v>352</v>
      </c>
      <c r="F15" s="140">
        <v>353</v>
      </c>
      <c r="G15" s="140">
        <v>354</v>
      </c>
      <c r="H15" s="140">
        <v>355</v>
      </c>
      <c r="I15" s="140">
        <v>356</v>
      </c>
      <c r="J15" s="140">
        <v>357</v>
      </c>
      <c r="K15" s="140">
        <v>358</v>
      </c>
      <c r="L15" s="140">
        <v>359</v>
      </c>
      <c r="M15" s="140" t="s">
        <v>0</v>
      </c>
    </row>
    <row r="16" spans="2:13" x14ac:dyDescent="0.25">
      <c r="B16" s="1" t="s">
        <v>33</v>
      </c>
      <c r="D16" s="143">
        <v>0.58648354766060751</v>
      </c>
      <c r="E16" s="143">
        <v>0.51944320614020778</v>
      </c>
      <c r="F16" s="143">
        <v>0.46291479912570782</v>
      </c>
      <c r="G16" s="143">
        <v>0.86472032211872396</v>
      </c>
      <c r="H16" s="143">
        <v>0.19640738490181336</v>
      </c>
      <c r="I16" s="143">
        <v>0.59874857350508215</v>
      </c>
      <c r="J16" s="143">
        <v>1.758770623215044E-3</v>
      </c>
      <c r="K16" s="143">
        <v>3.9831150674652935E-3</v>
      </c>
      <c r="L16" s="143">
        <v>0.5379398737616311</v>
      </c>
      <c r="M16" s="139"/>
    </row>
    <row r="17" spans="2:13" x14ac:dyDescent="0.25">
      <c r="B17" s="1" t="s">
        <v>29</v>
      </c>
      <c r="C17" s="8"/>
      <c r="D17" s="8">
        <f>D9+C9</f>
        <v>18236970.026450831</v>
      </c>
      <c r="E17" s="8">
        <f t="shared" ref="E17:L18" si="0">E9</f>
        <v>83908952.329249516</v>
      </c>
      <c r="F17" s="8">
        <f t="shared" si="0"/>
        <v>347682362.62617439</v>
      </c>
      <c r="G17" s="8">
        <f t="shared" si="0"/>
        <v>445800245.95854717</v>
      </c>
      <c r="H17" s="8">
        <f t="shared" si="0"/>
        <v>61391894.064308397</v>
      </c>
      <c r="I17" s="8">
        <f t="shared" si="0"/>
        <v>265130701.67077288</v>
      </c>
      <c r="J17" s="8">
        <f t="shared" si="0"/>
        <v>24490581.195286296</v>
      </c>
      <c r="K17" s="8">
        <f t="shared" si="0"/>
        <v>19869423.22910776</v>
      </c>
      <c r="L17" s="8">
        <f t="shared" si="0"/>
        <v>25612669.008508582</v>
      </c>
      <c r="M17" s="15">
        <f>SUM(C17:L17)</f>
        <v>1292123800.1084058</v>
      </c>
    </row>
    <row r="18" spans="2:13" x14ac:dyDescent="0.25">
      <c r="B18" s="1" t="s">
        <v>34</v>
      </c>
      <c r="C18" s="8"/>
      <c r="D18" s="8">
        <f>D10+C10</f>
        <v>-620215.55000000005</v>
      </c>
      <c r="E18" s="8">
        <f t="shared" si="0"/>
        <v>4786001.7300000004</v>
      </c>
      <c r="F18" s="8">
        <f t="shared" si="0"/>
        <v>-2596132.3699999973</v>
      </c>
      <c r="G18" s="8">
        <f t="shared" si="0"/>
        <v>-68481.980000000447</v>
      </c>
      <c r="H18" s="8">
        <f t="shared" si="0"/>
        <v>30038149</v>
      </c>
      <c r="I18" s="8">
        <f t="shared" si="0"/>
        <v>21270140.539999992</v>
      </c>
      <c r="J18" s="8">
        <f t="shared" si="0"/>
        <v>-1617473.4600000002</v>
      </c>
      <c r="K18" s="8">
        <f t="shared" si="0"/>
        <v>6685094.7400000002</v>
      </c>
      <c r="L18" s="8">
        <f t="shared" si="0"/>
        <v>-799616.33</v>
      </c>
      <c r="M18" s="15">
        <f>SUM(C18:L18)</f>
        <v>57077466.319999993</v>
      </c>
    </row>
    <row r="19" spans="2:13" x14ac:dyDescent="0.25">
      <c r="B19" s="1" t="s">
        <v>31</v>
      </c>
      <c r="C19" s="8"/>
      <c r="D19" s="8">
        <f>(D11+C11)*D16</f>
        <v>19661706.950283125</v>
      </c>
      <c r="E19" s="8">
        <f>E16*E11</f>
        <v>105201698.33981863</v>
      </c>
      <c r="F19" s="8">
        <f t="shared" ref="F19:L19" si="1">F16*F11</f>
        <v>536958257.01401806</v>
      </c>
      <c r="G19" s="8">
        <f t="shared" si="1"/>
        <v>321339777.33050781</v>
      </c>
      <c r="H19" s="8">
        <f t="shared" si="1"/>
        <v>-12212578.881697996</v>
      </c>
      <c r="I19" s="8">
        <f t="shared" si="1"/>
        <v>305600218.71218151</v>
      </c>
      <c r="J19" s="8">
        <f t="shared" si="1"/>
        <v>54792.339211684928</v>
      </c>
      <c r="K19" s="8">
        <f t="shared" si="1"/>
        <v>445115.36194239545</v>
      </c>
      <c r="L19" s="8">
        <f t="shared" si="1"/>
        <v>10899671.430467956</v>
      </c>
      <c r="M19" s="15">
        <f>SUM(C19:L19)</f>
        <v>1287948658.5967329</v>
      </c>
    </row>
    <row r="20" spans="2:13" x14ac:dyDescent="0.25">
      <c r="B20" s="1" t="s">
        <v>35</v>
      </c>
      <c r="C20" s="8"/>
      <c r="D20" s="18">
        <f>SUM(D17:D19)</f>
        <v>37278461.426733956</v>
      </c>
      <c r="E20" s="18">
        <f t="shared" ref="E20:L20" si="2">SUM(E17:E19)</f>
        <v>193896652.39906815</v>
      </c>
      <c r="F20" s="18">
        <f t="shared" si="2"/>
        <v>882044487.27019238</v>
      </c>
      <c r="G20" s="18">
        <f t="shared" si="2"/>
        <v>767071541.30905497</v>
      </c>
      <c r="H20" s="18">
        <f t="shared" si="2"/>
        <v>79217464.182610407</v>
      </c>
      <c r="I20" s="18">
        <f t="shared" si="2"/>
        <v>592001060.92295432</v>
      </c>
      <c r="J20" s="18">
        <f t="shared" si="2"/>
        <v>22927900.074497979</v>
      </c>
      <c r="K20" s="18">
        <f t="shared" si="2"/>
        <v>26999633.331050158</v>
      </c>
      <c r="L20" s="18">
        <f t="shared" si="2"/>
        <v>35712724.108976543</v>
      </c>
      <c r="M20" s="17">
        <f>SUM(C20:L20)</f>
        <v>2637149925.0251389</v>
      </c>
    </row>
    <row r="23" spans="2:13" ht="13" x14ac:dyDescent="0.3">
      <c r="B23" s="138">
        <v>45627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3"/>
    </row>
    <row r="24" spans="2:13" ht="13" x14ac:dyDescent="0.3">
      <c r="B24" s="4" t="s">
        <v>28</v>
      </c>
    </row>
    <row r="25" spans="2:13" ht="13" x14ac:dyDescent="0.3">
      <c r="C25" s="140">
        <v>350.1</v>
      </c>
      <c r="D25" s="140">
        <v>350.2</v>
      </c>
      <c r="E25" s="140">
        <v>352</v>
      </c>
      <c r="F25" s="140">
        <v>353</v>
      </c>
      <c r="G25" s="140">
        <v>354</v>
      </c>
      <c r="H25" s="140">
        <v>355</v>
      </c>
      <c r="I25" s="140">
        <v>356</v>
      </c>
      <c r="J25" s="140">
        <v>357</v>
      </c>
      <c r="K25" s="140">
        <v>358</v>
      </c>
      <c r="L25" s="140">
        <v>359</v>
      </c>
      <c r="M25" s="140" t="s">
        <v>0</v>
      </c>
    </row>
    <row r="26" spans="2:13" x14ac:dyDescent="0.25">
      <c r="B26" s="1" t="s">
        <v>29</v>
      </c>
      <c r="C26" s="139">
        <v>0</v>
      </c>
      <c r="D26" s="139">
        <v>20001708.77068767</v>
      </c>
      <c r="E26" s="139">
        <v>93680357.356543437</v>
      </c>
      <c r="F26" s="139">
        <v>386934432.51703101</v>
      </c>
      <c r="G26" s="139">
        <v>491340596.57017171</v>
      </c>
      <c r="H26" s="139">
        <v>68713431.485559791</v>
      </c>
      <c r="I26" s="139">
        <v>294144734.4085356</v>
      </c>
      <c r="J26" s="139">
        <v>28039816.583611317</v>
      </c>
      <c r="K26" s="139">
        <v>22081758.900948763</v>
      </c>
      <c r="L26" s="139">
        <v>28662871.07968083</v>
      </c>
      <c r="M26" s="139">
        <f>SUM(C26:L26)</f>
        <v>1433599707.6727703</v>
      </c>
    </row>
    <row r="27" spans="2:13" x14ac:dyDescent="0.25">
      <c r="B27" s="16" t="s">
        <v>30</v>
      </c>
      <c r="C27" s="139">
        <v>0</v>
      </c>
      <c r="D27" s="139">
        <v>-638928.68000000005</v>
      </c>
      <c r="E27" s="139">
        <v>6226848.6500000004</v>
      </c>
      <c r="F27" s="139">
        <v>-8061089.4199999943</v>
      </c>
      <c r="G27" s="139">
        <v>-4347974.3800000008</v>
      </c>
      <c r="H27" s="139">
        <v>36137592.839999996</v>
      </c>
      <c r="I27" s="139">
        <v>22112179.979999989</v>
      </c>
      <c r="J27" s="139">
        <v>-2005047.3</v>
      </c>
      <c r="K27" s="139">
        <v>7448250.2800000003</v>
      </c>
      <c r="L27" s="139">
        <v>-1003427.88</v>
      </c>
      <c r="M27" s="139">
        <f>SUM(C27:L27)</f>
        <v>55868404.089999996</v>
      </c>
    </row>
    <row r="28" spans="2:13" x14ac:dyDescent="0.25">
      <c r="B28" s="1" t="s">
        <v>31</v>
      </c>
      <c r="C28" s="141">
        <f>C29-C26-C27</f>
        <v>0</v>
      </c>
      <c r="D28" s="141">
        <v>35858077.389312327</v>
      </c>
      <c r="E28" s="141">
        <v>224146445.23909369</v>
      </c>
      <c r="F28" s="141">
        <v>1289045947.3360083</v>
      </c>
      <c r="G28" s="141">
        <v>398208703.89284253</v>
      </c>
      <c r="H28" s="141">
        <v>-65049586.363246284</v>
      </c>
      <c r="I28" s="141">
        <v>510051775.11581373</v>
      </c>
      <c r="J28" s="141">
        <v>33700967.441383854</v>
      </c>
      <c r="K28" s="141">
        <v>119454983.22696552</v>
      </c>
      <c r="L28" s="141">
        <v>21392153.55494203</v>
      </c>
      <c r="M28" s="142">
        <f>SUM(C28:L28)</f>
        <v>2566809466.8331156</v>
      </c>
    </row>
    <row r="29" spans="2:13" x14ac:dyDescent="0.25">
      <c r="B29" s="1" t="s">
        <v>32</v>
      </c>
      <c r="C29" s="139">
        <v>0</v>
      </c>
      <c r="D29" s="139">
        <v>55220857.479999997</v>
      </c>
      <c r="E29" s="139">
        <v>324053651.24563712</v>
      </c>
      <c r="F29" s="139">
        <v>1667919290.4330392</v>
      </c>
      <c r="G29" s="139">
        <v>885201326.08301425</v>
      </c>
      <c r="H29" s="139">
        <v>39801437.962313503</v>
      </c>
      <c r="I29" s="139">
        <v>826308689.50434935</v>
      </c>
      <c r="J29" s="139">
        <v>59735736.724995174</v>
      </c>
      <c r="K29" s="139">
        <v>148984992.40791428</v>
      </c>
      <c r="L29" s="139">
        <v>49051596.754622862</v>
      </c>
      <c r="M29" s="139">
        <f>SUM(C29:L29)</f>
        <v>4056277578.5958858</v>
      </c>
    </row>
    <row r="31" spans="2:13" ht="13" x14ac:dyDescent="0.3">
      <c r="B31" s="4" t="s">
        <v>8</v>
      </c>
    </row>
    <row r="32" spans="2:13" ht="13" x14ac:dyDescent="0.3">
      <c r="C32" s="9"/>
      <c r="D32" s="140">
        <v>350</v>
      </c>
      <c r="E32" s="140">
        <v>352</v>
      </c>
      <c r="F32" s="140">
        <v>353</v>
      </c>
      <c r="G32" s="140">
        <v>354</v>
      </c>
      <c r="H32" s="140">
        <v>355</v>
      </c>
      <c r="I32" s="140">
        <v>356</v>
      </c>
      <c r="J32" s="140">
        <v>357</v>
      </c>
      <c r="K32" s="140">
        <v>358</v>
      </c>
      <c r="L32" s="140">
        <v>359</v>
      </c>
      <c r="M32" s="140" t="s">
        <v>0</v>
      </c>
    </row>
    <row r="33" spans="2:14" ht="13" x14ac:dyDescent="0.3">
      <c r="B33" s="1" t="s">
        <v>33</v>
      </c>
      <c r="D33" s="143">
        <v>0.57190637224058405</v>
      </c>
      <c r="E33" s="143">
        <v>0.51525221688561529</v>
      </c>
      <c r="F33" s="143">
        <v>0.46100916054844354</v>
      </c>
      <c r="G33" s="143">
        <v>0.86932738291667566</v>
      </c>
      <c r="H33" s="143">
        <v>0.1868200234115622</v>
      </c>
      <c r="I33" s="143">
        <v>0.57045364609200366</v>
      </c>
      <c r="J33" s="143">
        <v>1.6301782326854869E-3</v>
      </c>
      <c r="K33" s="143">
        <v>3.8895402080595027E-3</v>
      </c>
      <c r="L33" s="143">
        <v>0.55856641286116038</v>
      </c>
      <c r="M33" s="139"/>
      <c r="N33" s="63"/>
    </row>
    <row r="34" spans="2:14" x14ac:dyDescent="0.25">
      <c r="B34" s="1" t="s">
        <v>29</v>
      </c>
      <c r="C34" s="8"/>
      <c r="D34" s="8">
        <f>D26+C26</f>
        <v>20001708.77068767</v>
      </c>
      <c r="E34" s="8">
        <f t="shared" ref="E34:L34" si="3">E26</f>
        <v>93680357.356543437</v>
      </c>
      <c r="F34" s="8">
        <f t="shared" si="3"/>
        <v>386934432.51703101</v>
      </c>
      <c r="G34" s="8">
        <f>G26</f>
        <v>491340596.57017171</v>
      </c>
      <c r="H34" s="8">
        <f t="shared" si="3"/>
        <v>68713431.485559791</v>
      </c>
      <c r="I34" s="8">
        <f t="shared" si="3"/>
        <v>294144734.4085356</v>
      </c>
      <c r="J34" s="8">
        <f t="shared" si="3"/>
        <v>28039816.583611317</v>
      </c>
      <c r="K34" s="8">
        <f t="shared" si="3"/>
        <v>22081758.900948763</v>
      </c>
      <c r="L34" s="8">
        <f t="shared" si="3"/>
        <v>28662871.07968083</v>
      </c>
      <c r="M34" s="15">
        <f>SUM(C34:L34)</f>
        <v>1433599707.6727703</v>
      </c>
    </row>
    <row r="35" spans="2:14" x14ac:dyDescent="0.25">
      <c r="B35" s="1" t="s">
        <v>34</v>
      </c>
      <c r="C35" s="8"/>
      <c r="D35" s="8">
        <f>D27+C27</f>
        <v>-638928.68000000005</v>
      </c>
      <c r="E35" s="8">
        <f t="shared" ref="E35:L35" si="4">E27</f>
        <v>6226848.6500000004</v>
      </c>
      <c r="F35" s="8">
        <f t="shared" si="4"/>
        <v>-8061089.4199999943</v>
      </c>
      <c r="G35" s="8">
        <f>G27</f>
        <v>-4347974.3800000008</v>
      </c>
      <c r="H35" s="8">
        <f t="shared" si="4"/>
        <v>36137592.839999996</v>
      </c>
      <c r="I35" s="8">
        <f t="shared" si="4"/>
        <v>22112179.979999989</v>
      </c>
      <c r="J35" s="8">
        <f t="shared" si="4"/>
        <v>-2005047.3</v>
      </c>
      <c r="K35" s="8">
        <f t="shared" si="4"/>
        <v>7448250.2800000003</v>
      </c>
      <c r="L35" s="8">
        <f t="shared" si="4"/>
        <v>-1003427.88</v>
      </c>
      <c r="M35" s="15">
        <f>SUM(C35:L35)</f>
        <v>55868404.089999996</v>
      </c>
    </row>
    <row r="36" spans="2:14" x14ac:dyDescent="0.25">
      <c r="B36" s="1" t="s">
        <v>31</v>
      </c>
      <c r="C36" s="8"/>
      <c r="D36" s="8">
        <f>(D28+C28)*D33</f>
        <v>20507462.955243725</v>
      </c>
      <c r="E36" s="8">
        <f>E33*E28</f>
        <v>115491952.81647319</v>
      </c>
      <c r="F36" s="8">
        <f t="shared" ref="F36:L36" si="5">F33*F28</f>
        <v>594261990.08974636</v>
      </c>
      <c r="G36" s="8">
        <f t="shared" si="5"/>
        <v>346173730.40980625</v>
      </c>
      <c r="H36" s="8">
        <f t="shared" si="5"/>
        <v>-12152565.247294107</v>
      </c>
      <c r="I36" s="8">
        <f t="shared" si="5"/>
        <v>290960894.81051463</v>
      </c>
      <c r="J36" s="8">
        <f t="shared" si="5"/>
        <v>54938.583543386267</v>
      </c>
      <c r="K36" s="8">
        <f t="shared" si="5"/>
        <v>464624.96031435585</v>
      </c>
      <c r="L36" s="8">
        <f t="shared" si="5"/>
        <v>11948938.474559089</v>
      </c>
      <c r="M36" s="15">
        <f>SUM(C36:L36)</f>
        <v>1367711967.8529067</v>
      </c>
    </row>
    <row r="37" spans="2:14" x14ac:dyDescent="0.25">
      <c r="B37" s="1" t="s">
        <v>35</v>
      </c>
      <c r="C37" s="8"/>
      <c r="D37" s="18">
        <f t="shared" ref="D37:L37" si="6">SUM(D34:D36)</f>
        <v>39870243.045931399</v>
      </c>
      <c r="E37" s="18">
        <f t="shared" si="6"/>
        <v>215399158.82301664</v>
      </c>
      <c r="F37" s="18">
        <f t="shared" si="6"/>
        <v>973135333.18677735</v>
      </c>
      <c r="G37" s="18">
        <f t="shared" si="6"/>
        <v>833166352.59997797</v>
      </c>
      <c r="H37" s="18">
        <f t="shared" si="6"/>
        <v>92698459.078265682</v>
      </c>
      <c r="I37" s="18">
        <f t="shared" si="6"/>
        <v>607217809.19905019</v>
      </c>
      <c r="J37" s="18">
        <f t="shared" si="6"/>
        <v>26089707.867154703</v>
      </c>
      <c r="K37" s="18">
        <f t="shared" si="6"/>
        <v>29994634.14126312</v>
      </c>
      <c r="L37" s="18">
        <f t="shared" si="6"/>
        <v>39608381.674239919</v>
      </c>
      <c r="M37" s="17">
        <f>SUM(C37:L37)</f>
        <v>2857180079.6156774</v>
      </c>
    </row>
  </sheetData>
  <printOptions horizontalCentered="1"/>
  <pageMargins left="0.7" right="0.7" top="0.75" bottom="0.75" header="0.3" footer="0.3"/>
  <pageSetup scale="61" orientation="landscape" r:id="rId1"/>
  <headerFooter>
    <oddHeader>&amp;RTO2026 Annual Update
Attachment 4
WP-Schedule 6 and 8
Page &amp;P of &amp;N</oddHeader>
    <oddFooter>&amp;R &amp;A</oddFooter>
  </headerFooter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theme="0" tint="-4.9989318521683403E-2"/>
    <pageSetUpPr autoPageBreaks="0"/>
  </sheetPr>
  <dimension ref="A1:J32"/>
  <sheetViews>
    <sheetView showGridLines="0" zoomScale="110" zoomScaleNormal="110" zoomScaleSheetLayoutView="85" workbookViewId="0">
      <selection activeCell="B2" sqref="B2"/>
    </sheetView>
  </sheetViews>
  <sheetFormatPr defaultColWidth="9.1796875" defaultRowHeight="12.5" x14ac:dyDescent="0.25"/>
  <cols>
    <col min="1" max="1" width="3.54296875" style="1" customWidth="1"/>
    <col min="2" max="2" width="27.54296875" style="1" customWidth="1"/>
    <col min="3" max="4" width="16.81640625" style="1" bestFit="1" customWidth="1"/>
    <col min="5" max="5" width="21.26953125" style="1" customWidth="1"/>
    <col min="6" max="6" width="4.453125" style="1" customWidth="1"/>
    <col min="7" max="7" width="14.26953125" style="1" bestFit="1" customWidth="1"/>
    <col min="8" max="8" width="13.453125" style="1" customWidth="1"/>
    <col min="9" max="9" width="16.81640625" style="7" bestFit="1" customWidth="1"/>
    <col min="10" max="10" width="9.7265625" style="1" bestFit="1" customWidth="1"/>
    <col min="11" max="11" width="27.1796875" style="1" bestFit="1" customWidth="1"/>
    <col min="12" max="12" width="16.81640625" style="1" bestFit="1" customWidth="1"/>
    <col min="13" max="13" width="14.26953125" style="1" bestFit="1" customWidth="1"/>
    <col min="14" max="16384" width="9.1796875" style="1"/>
  </cols>
  <sheetData>
    <row r="1" spans="2:10" ht="7.5" customHeight="1" x14ac:dyDescent="0.25"/>
    <row r="2" spans="2:10" ht="13" x14ac:dyDescent="0.3">
      <c r="B2" s="4" t="s">
        <v>3</v>
      </c>
    </row>
    <row r="3" spans="2:10" ht="13.5" thickBot="1" x14ac:dyDescent="0.35">
      <c r="B3" s="99" t="s">
        <v>36</v>
      </c>
      <c r="C3" s="3"/>
      <c r="D3" s="3"/>
    </row>
    <row r="4" spans="2:10" x14ac:dyDescent="0.25">
      <c r="B4" s="1" t="s">
        <v>37</v>
      </c>
    </row>
    <row r="6" spans="2:10" ht="13" x14ac:dyDescent="0.3">
      <c r="B6" s="158" t="s">
        <v>11</v>
      </c>
      <c r="C6" s="159"/>
      <c r="D6" s="160"/>
      <c r="E6" s="19"/>
      <c r="F6" s="19"/>
      <c r="G6" s="19"/>
      <c r="H6" s="19"/>
    </row>
    <row r="7" spans="2:10" ht="13" x14ac:dyDescent="0.3">
      <c r="B7" s="147" t="s">
        <v>62</v>
      </c>
      <c r="C7" s="140">
        <v>2024</v>
      </c>
      <c r="D7" s="140">
        <v>2023</v>
      </c>
      <c r="E7" s="20"/>
      <c r="F7" s="21"/>
      <c r="G7" s="10"/>
      <c r="H7" s="10"/>
      <c r="J7" s="10"/>
    </row>
    <row r="8" spans="2:10" ht="13" x14ac:dyDescent="0.3">
      <c r="B8" s="140" t="s">
        <v>38</v>
      </c>
      <c r="C8" s="148">
        <v>4079361608</v>
      </c>
      <c r="D8" s="148">
        <v>3782407143</v>
      </c>
      <c r="F8" s="63"/>
    </row>
    <row r="9" spans="2:10" ht="13" x14ac:dyDescent="0.3">
      <c r="B9" s="140" t="s">
        <v>39</v>
      </c>
      <c r="C9" s="145">
        <f>-C23+C19</f>
        <v>689510.44000000134</v>
      </c>
      <c r="D9" s="145">
        <f>-D23+D19</f>
        <v>610681.84000000171</v>
      </c>
      <c r="E9" s="19"/>
      <c r="F9" s="90"/>
    </row>
    <row r="10" spans="2:10" ht="13" x14ac:dyDescent="0.3">
      <c r="B10" s="140" t="s">
        <v>40</v>
      </c>
      <c r="C10" s="145">
        <f>C22</f>
        <v>21782010.929999992</v>
      </c>
      <c r="D10" s="145">
        <f>D22</f>
        <v>-22595431.630000003</v>
      </c>
      <c r="E10" s="20"/>
      <c r="F10" s="21"/>
      <c r="G10" s="10"/>
      <c r="H10" s="10"/>
    </row>
    <row r="11" spans="2:10" ht="13" x14ac:dyDescent="0.3">
      <c r="B11" s="140" t="s">
        <v>57</v>
      </c>
      <c r="C11" s="145">
        <f>C21</f>
        <v>-45555551</v>
      </c>
      <c r="D11" s="145">
        <f>D21</f>
        <v>-32222219</v>
      </c>
      <c r="E11" s="20"/>
      <c r="F11" s="21"/>
      <c r="G11" s="10"/>
      <c r="H11" s="10"/>
    </row>
    <row r="12" spans="2:10" ht="13" x14ac:dyDescent="0.3">
      <c r="B12" s="140" t="s">
        <v>41</v>
      </c>
      <c r="C12" s="145">
        <f>C24</f>
        <v>0</v>
      </c>
      <c r="D12" s="145">
        <f>D24</f>
        <v>0</v>
      </c>
    </row>
    <row r="13" spans="2:10" ht="13" x14ac:dyDescent="0.3">
      <c r="B13" s="140" t="s">
        <v>42</v>
      </c>
      <c r="C13" s="146">
        <f>SUM(C8:C12)</f>
        <v>4056277578.3699999</v>
      </c>
      <c r="D13" s="146">
        <f>SUM(D8:D12)</f>
        <v>3728200174.21</v>
      </c>
      <c r="F13" s="10"/>
    </row>
    <row r="16" spans="2:10" x14ac:dyDescent="0.25">
      <c r="F16" s="11"/>
    </row>
    <row r="17" spans="1:9" s="7" customFormat="1" ht="13" x14ac:dyDescent="0.3">
      <c r="A17" s="1"/>
      <c r="B17" s="161" t="s">
        <v>43</v>
      </c>
      <c r="C17" s="161"/>
      <c r="D17" s="161"/>
      <c r="E17" s="161"/>
      <c r="F17" s="1"/>
      <c r="G17" s="1"/>
      <c r="H17" s="1"/>
    </row>
    <row r="18" spans="1:9" s="7" customFormat="1" ht="13" x14ac:dyDescent="0.3">
      <c r="A18" s="22"/>
      <c r="B18" s="140" t="s">
        <v>62</v>
      </c>
      <c r="C18" s="140">
        <f>C7</f>
        <v>2024</v>
      </c>
      <c r="D18" s="140">
        <f>D7</f>
        <v>2023</v>
      </c>
      <c r="E18" s="140" t="s">
        <v>49</v>
      </c>
      <c r="F18" s="1"/>
      <c r="G18" s="1"/>
      <c r="H18" s="1"/>
    </row>
    <row r="19" spans="1:9" s="7" customFormat="1" x14ac:dyDescent="0.25">
      <c r="A19" s="22"/>
      <c r="B19" s="14" t="s">
        <v>44</v>
      </c>
      <c r="C19" s="148"/>
      <c r="D19" s="148">
        <v>0</v>
      </c>
      <c r="E19" s="144"/>
      <c r="F19" s="1"/>
      <c r="G19" s="1"/>
      <c r="H19" s="1"/>
    </row>
    <row r="20" spans="1:9" s="7" customFormat="1" x14ac:dyDescent="0.25">
      <c r="A20" s="1"/>
      <c r="B20" s="14" t="s">
        <v>45</v>
      </c>
      <c r="C20" s="148"/>
      <c r="D20" s="148">
        <v>0</v>
      </c>
      <c r="E20" s="144"/>
      <c r="F20" s="1"/>
      <c r="G20" s="1"/>
      <c r="H20" s="1"/>
    </row>
    <row r="21" spans="1:9" s="7" customFormat="1" ht="13" x14ac:dyDescent="0.3">
      <c r="A21" s="1"/>
      <c r="B21" s="14" t="s">
        <v>57</v>
      </c>
      <c r="C21" s="148">
        <v>-45555551</v>
      </c>
      <c r="D21" s="148">
        <v>-32222219</v>
      </c>
      <c r="E21" s="144" t="s">
        <v>58</v>
      </c>
      <c r="F21" s="1"/>
      <c r="G21" s="1"/>
      <c r="H21" s="1"/>
      <c r="I21" s="63"/>
    </row>
    <row r="22" spans="1:9" s="7" customFormat="1" ht="37.5" x14ac:dyDescent="0.25">
      <c r="A22" s="1"/>
      <c r="B22" s="14" t="s">
        <v>40</v>
      </c>
      <c r="C22" s="148">
        <v>21782010.929999992</v>
      </c>
      <c r="D22" s="148">
        <v>-22595431.630000003</v>
      </c>
      <c r="E22" s="149" t="s">
        <v>52</v>
      </c>
      <c r="F22" s="1"/>
    </row>
    <row r="23" spans="1:9" s="7" customFormat="1" ht="37.5" x14ac:dyDescent="0.25">
      <c r="A23" s="1"/>
      <c r="B23" s="14" t="s">
        <v>46</v>
      </c>
      <c r="C23" s="148">
        <v>-689510.44000000134</v>
      </c>
      <c r="D23" s="148">
        <v>-610681.84000000171</v>
      </c>
      <c r="E23" s="149" t="s">
        <v>53</v>
      </c>
      <c r="F23" s="1"/>
    </row>
    <row r="24" spans="1:9" s="7" customFormat="1" x14ac:dyDescent="0.25">
      <c r="A24" s="22"/>
      <c r="B24" s="14" t="s">
        <v>47</v>
      </c>
      <c r="C24" s="148"/>
      <c r="D24" s="148">
        <v>0</v>
      </c>
      <c r="E24" s="144"/>
      <c r="F24" s="1"/>
      <c r="G24" s="1"/>
      <c r="H24" s="1"/>
    </row>
    <row r="25" spans="1:9" s="7" customFormat="1" ht="13" x14ac:dyDescent="0.3">
      <c r="A25" s="22"/>
      <c r="B25" s="140" t="s">
        <v>0</v>
      </c>
      <c r="C25" s="151">
        <f>SUM(C19:C24)</f>
        <v>-24463050.510000009</v>
      </c>
      <c r="D25" s="151">
        <f>SUM(D19:D24)</f>
        <v>-55428332.470000006</v>
      </c>
      <c r="E25" s="150"/>
      <c r="F25" s="1"/>
      <c r="G25" s="1"/>
      <c r="H25" s="1"/>
    </row>
    <row r="26" spans="1:9" s="7" customFormat="1" x14ac:dyDescent="0.25">
      <c r="A26" s="22"/>
      <c r="B26" s="23"/>
      <c r="C26" s="1"/>
      <c r="D26" s="1"/>
      <c r="E26" s="1"/>
      <c r="F26" s="1"/>
      <c r="G26" s="1"/>
      <c r="H26" s="1"/>
    </row>
    <row r="27" spans="1:9" s="7" customFormat="1" x14ac:dyDescent="0.25">
      <c r="A27" s="22"/>
      <c r="B27" s="23"/>
      <c r="C27" s="1"/>
      <c r="D27" s="1"/>
      <c r="E27" s="1"/>
      <c r="F27" s="1"/>
      <c r="G27" s="1"/>
      <c r="H27" s="1"/>
    </row>
    <row r="28" spans="1:9" s="7" customFormat="1" x14ac:dyDescent="0.25">
      <c r="A28" s="1"/>
      <c r="B28" s="23"/>
      <c r="C28" s="1"/>
      <c r="D28" s="1"/>
      <c r="E28" s="1"/>
      <c r="F28" s="1"/>
      <c r="G28" s="1"/>
      <c r="H28" s="1"/>
    </row>
    <row r="29" spans="1:9" s="7" customFormat="1" x14ac:dyDescent="0.25">
      <c r="A29" s="1"/>
      <c r="B29" s="23"/>
      <c r="C29" s="1"/>
      <c r="D29" s="1"/>
      <c r="E29" s="1"/>
      <c r="F29" s="1"/>
      <c r="G29" s="1"/>
      <c r="H29" s="1"/>
    </row>
    <row r="30" spans="1:9" s="7" customFormat="1" x14ac:dyDescent="0.25">
      <c r="A30" s="1"/>
      <c r="B30" s="23"/>
      <c r="C30" s="11"/>
      <c r="D30" s="11"/>
      <c r="E30" s="1"/>
      <c r="F30" s="1"/>
      <c r="G30" s="1"/>
      <c r="H30" s="1"/>
    </row>
    <row r="31" spans="1:9" s="7" customFormat="1" x14ac:dyDescent="0.25">
      <c r="A31" s="1"/>
      <c r="B31" s="1"/>
      <c r="C31" s="1"/>
      <c r="D31" s="1"/>
      <c r="E31" s="1"/>
      <c r="F31" s="1"/>
      <c r="G31" s="1"/>
      <c r="H31" s="1"/>
    </row>
    <row r="32" spans="1:9" s="7" customFormat="1" x14ac:dyDescent="0.25">
      <c r="A32" s="1"/>
      <c r="B32" s="11"/>
      <c r="C32" s="1"/>
      <c r="D32" s="1"/>
      <c r="E32" s="1"/>
      <c r="F32" s="1"/>
      <c r="G32" s="1"/>
      <c r="H32" s="1"/>
    </row>
  </sheetData>
  <mergeCells count="2">
    <mergeCell ref="B6:D6"/>
    <mergeCell ref="B17:E17"/>
  </mergeCells>
  <pageMargins left="0.7" right="0.7" top="0.75" bottom="0.75" header="0.3" footer="0.3"/>
  <pageSetup scale="60" orientation="portrait" r:id="rId1"/>
  <headerFooter>
    <oddHeader>&amp;RTO2026 Annual Update
Attachment 4
WP-Schedule 6 and 8
Page &amp;P of &amp;N</oddHeader>
    <oddFooter>&amp;R &amp;A</oddFooter>
  </headerFooter>
  <colBreaks count="1" manualBreakCount="1">
    <brk id="7" max="45" man="1"/>
  </colBreaks>
  <customProperties>
    <customPr name="_pios_id" r:id="rId2"/>
  </customProperties>
  <ignoredErrors>
    <ignoredError sqref="C11:D1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theme="0" tint="-4.9989318521683403E-2"/>
    <pageSetUpPr autoPageBreaks="0"/>
  </sheetPr>
  <dimension ref="B2:F8"/>
  <sheetViews>
    <sheetView showGridLines="0" zoomScaleNormal="100" zoomScaleSheetLayoutView="115" workbookViewId="0">
      <selection activeCell="B2" sqref="B2"/>
    </sheetView>
  </sheetViews>
  <sheetFormatPr defaultColWidth="9.1796875" defaultRowHeight="12.5" x14ac:dyDescent="0.25"/>
  <cols>
    <col min="1" max="1" width="2" style="1" customWidth="1"/>
    <col min="2" max="4" width="15.453125" style="1" customWidth="1"/>
    <col min="5" max="5" width="47.54296875" style="1" bestFit="1" customWidth="1"/>
    <col min="6" max="6" width="1" style="1" customWidth="1"/>
    <col min="7" max="16384" width="9.1796875" style="1"/>
  </cols>
  <sheetData>
    <row r="2" spans="2:6" ht="13" x14ac:dyDescent="0.3">
      <c r="B2" s="4" t="s">
        <v>3</v>
      </c>
    </row>
    <row r="3" spans="2:6" ht="13.5" thickBot="1" x14ac:dyDescent="0.35">
      <c r="B3" s="99" t="s">
        <v>48</v>
      </c>
      <c r="C3" s="3"/>
      <c r="D3" s="3"/>
      <c r="E3" s="3"/>
    </row>
    <row r="5" spans="2:6" ht="13" x14ac:dyDescent="0.3">
      <c r="B5" s="140" t="s">
        <v>1</v>
      </c>
      <c r="C5" s="140" t="s">
        <v>2</v>
      </c>
      <c r="D5" s="140" t="s">
        <v>0</v>
      </c>
      <c r="E5" s="140" t="s">
        <v>49</v>
      </c>
    </row>
    <row r="6" spans="2:6" ht="13" x14ac:dyDescent="0.3">
      <c r="B6" s="148">
        <v>1442269345</v>
      </c>
      <c r="C6" s="148">
        <v>1023397113</v>
      </c>
      <c r="D6" s="152">
        <f>B6+C6</f>
        <v>2465666458</v>
      </c>
      <c r="E6" s="144" t="s">
        <v>50</v>
      </c>
      <c r="F6" s="63"/>
    </row>
    <row r="7" spans="2:6" x14ac:dyDescent="0.25">
      <c r="B7" s="148">
        <v>1509546216</v>
      </c>
      <c r="C7" s="148">
        <v>1253026496</v>
      </c>
      <c r="D7" s="152">
        <f>B7+C7</f>
        <v>2762572712</v>
      </c>
      <c r="E7" s="144" t="s">
        <v>51</v>
      </c>
    </row>
    <row r="8" spans="2:6" ht="6.75" customHeight="1" x14ac:dyDescent="0.25"/>
  </sheetData>
  <pageMargins left="0.7" right="0.7" top="0.75" bottom="0.75" header="0.3" footer="0.3"/>
  <pageSetup scale="83" orientation="portrait" r:id="rId1"/>
  <headerFooter>
    <oddHeader>&amp;RTO2026 Annual Update
Attachment 4
WP-Schedule 6 and 8
Page &amp;P of &amp;N</oddHeader>
    <oddFooter>&amp;R &amp;A</oddFoot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Trans Plant-Rsrve Act</vt:lpstr>
      <vt:lpstr>2024 ISO Study with Inc Plant</vt:lpstr>
      <vt:lpstr>2023 ISO Study with Inc Plant</vt:lpstr>
      <vt:lpstr>Accum Depr Calc</vt:lpstr>
      <vt:lpstr>Reserve Recon to FF1</vt:lpstr>
      <vt:lpstr>General &amp; Intangible Reserve</vt:lpstr>
      <vt:lpstr>'2023 ISO Study with Inc Plant'!Print_Area</vt:lpstr>
      <vt:lpstr>'2024 ISO Study with Inc Plant'!Print_Area</vt:lpstr>
      <vt:lpstr>'Accum Depr Calc'!Print_Area</vt:lpstr>
      <vt:lpstr>'General &amp; Intangible Reserve'!Print_Area</vt:lpstr>
      <vt:lpstr>'Reserve Recon to FF1'!Print_Area</vt:lpstr>
      <vt:lpstr>'Trans Plant-Rsrve Act'!Print_Area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Jee Young</dc:creator>
  <cp:lastModifiedBy>Jee Kim</cp:lastModifiedBy>
  <cp:lastPrinted>2025-10-10T22:36:44Z</cp:lastPrinted>
  <dcterms:created xsi:type="dcterms:W3CDTF">2018-04-16T23:08:23Z</dcterms:created>
  <dcterms:modified xsi:type="dcterms:W3CDTF">2025-10-10T22:37:39Z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2025-04-07T16:10:50Z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7badd990-c346-4fb8-b635-4530179128b7</vt:lpwstr>
  </property>
  <property fmtid="{D5CDD505-2E9C-101B-9397-08002B2CF9AE}" pid="8" name="MSIP_Label_bc3dd1c7-2c40-4a31-84b2-bec599b321a0_ContentBits">
    <vt:lpwstr>0</vt:lpwstr>
  </property>
  <property fmtid="{D5CDD505-2E9C-101B-9397-08002B2CF9AE}" pid="9" name="MSIP_Label_bc3dd1c7-2c40-4a31-84b2-bec599b321a0_Tag">
    <vt:lpwstr>10, 3, 0, 1</vt:lpwstr>
  </property>
</Properties>
</file>